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ist.48\Desktop\Curriculum\"/>
    </mc:Choice>
  </mc:AlternateContent>
  <bookViews>
    <workbookView xWindow="0" yWindow="0" windowWidth="10272" windowHeight="5448" tabRatio="668" activeTab="9"/>
  </bookViews>
  <sheets>
    <sheet name="Instructions" sheetId="31" r:id="rId1"/>
    <sheet name="AAE" sheetId="19" state="hidden" r:id="rId2"/>
    <sheet name="AVN" sheetId="20" state="hidden" r:id="rId3"/>
    <sheet name="BME" sheetId="32" state="hidden" r:id="rId4"/>
    <sheet name="CBE" sheetId="21" state="hidden" r:id="rId5"/>
    <sheet name="CIV" sheetId="22" r:id="rId6"/>
    <sheet name="CSE" sheetId="25" state="hidden" r:id="rId7"/>
    <sheet name="ECE" sheetId="23" state="hidden" r:id="rId8"/>
    <sheet name="EPHY" sheetId="30" state="hidden" r:id="rId9"/>
    <sheet name="ENV" sheetId="24" r:id="rId10"/>
    <sheet name="FABE" sheetId="26" state="hidden" r:id="rId11"/>
    <sheet name="ISE" sheetId="27" state="hidden" r:id="rId12"/>
    <sheet name="MSE" sheetId="28" state="hidden" r:id="rId13"/>
    <sheet name="MECH" sheetId="14" state="hidden" r:id="rId14"/>
    <sheet name="WELD" sheetId="29" state="hidden" r:id="rId15"/>
    <sheet name="#ref#" sheetId="18" state="hidden" r:id="rId16"/>
  </sheets>
  <definedNames>
    <definedName name="_xlnm._FilterDatabase" localSheetId="15" hidden="1">'#ref#'!$A$1:$B$1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9" l="1"/>
  <c r="G43" i="29"/>
  <c r="H43" i="29" s="1"/>
  <c r="E43" i="29"/>
  <c r="I42" i="29"/>
  <c r="G42" i="29"/>
  <c r="H42" i="29" s="1"/>
  <c r="E42" i="29"/>
  <c r="I41" i="29"/>
  <c r="G41" i="29"/>
  <c r="H41" i="29" s="1"/>
  <c r="E41" i="29"/>
  <c r="I40" i="29"/>
  <c r="G40" i="29"/>
  <c r="H40" i="29" s="1"/>
  <c r="E40" i="29"/>
  <c r="I39" i="29"/>
  <c r="G39" i="29"/>
  <c r="H39" i="29" s="1"/>
  <c r="E39" i="29"/>
  <c r="I38" i="29"/>
  <c r="G38" i="29"/>
  <c r="H38" i="29" s="1"/>
  <c r="D38" i="29"/>
  <c r="E38" i="29" s="1"/>
  <c r="E45" i="29" s="1"/>
  <c r="I37" i="29"/>
  <c r="G37" i="29"/>
  <c r="H37" i="29" s="1"/>
  <c r="E37" i="29"/>
  <c r="I36" i="29"/>
  <c r="G36" i="29"/>
  <c r="H36" i="29" s="1"/>
  <c r="H45" i="29" s="1"/>
  <c r="E36" i="29"/>
  <c r="I46" i="14"/>
  <c r="G46" i="14"/>
  <c r="H46" i="14" s="1"/>
  <c r="E46" i="14"/>
  <c r="I45" i="14"/>
  <c r="G45" i="14"/>
  <c r="H45" i="14" s="1"/>
  <c r="E45" i="14"/>
  <c r="I44" i="14"/>
  <c r="G44" i="14"/>
  <c r="H44" i="14" s="1"/>
  <c r="E44" i="14"/>
  <c r="I43" i="14"/>
  <c r="G43" i="14"/>
  <c r="H43" i="14" s="1"/>
  <c r="E43" i="14"/>
  <c r="I42" i="14"/>
  <c r="G42" i="14"/>
  <c r="H42" i="14" s="1"/>
  <c r="E42" i="14"/>
  <c r="I41" i="14"/>
  <c r="G41" i="14"/>
  <c r="H41" i="14" s="1"/>
  <c r="E41" i="14"/>
  <c r="I40" i="14"/>
  <c r="G40" i="14"/>
  <c r="H40" i="14" s="1"/>
  <c r="E40" i="14"/>
  <c r="I39" i="14"/>
  <c r="G39" i="14"/>
  <c r="H39" i="14" s="1"/>
  <c r="D39" i="14"/>
  <c r="E39" i="14" s="1"/>
  <c r="I38" i="14"/>
  <c r="G38" i="14"/>
  <c r="H38" i="14" s="1"/>
  <c r="E38" i="14"/>
  <c r="I37" i="14"/>
  <c r="G37" i="14"/>
  <c r="H37" i="14" s="1"/>
  <c r="E37" i="14"/>
  <c r="I46" i="28"/>
  <c r="G46" i="28"/>
  <c r="H46" i="28" s="1"/>
  <c r="E46" i="28"/>
  <c r="I45" i="28"/>
  <c r="G45" i="28"/>
  <c r="H45" i="28" s="1"/>
  <c r="E45" i="28"/>
  <c r="I44" i="28"/>
  <c r="G44" i="28"/>
  <c r="H44" i="28" s="1"/>
  <c r="E44" i="28"/>
  <c r="I43" i="28"/>
  <c r="G43" i="28"/>
  <c r="H43" i="28" s="1"/>
  <c r="E43" i="28"/>
  <c r="I42" i="28"/>
  <c r="G42" i="28"/>
  <c r="H42" i="28" s="1"/>
  <c r="E42" i="28"/>
  <c r="I41" i="28"/>
  <c r="G41" i="28"/>
  <c r="H41" i="28" s="1"/>
  <c r="D41" i="28"/>
  <c r="E41" i="28" s="1"/>
  <c r="I40" i="28"/>
  <c r="G40" i="28"/>
  <c r="H40" i="28" s="1"/>
  <c r="E40" i="28"/>
  <c r="I39" i="28"/>
  <c r="G39" i="28"/>
  <c r="H39" i="28" s="1"/>
  <c r="E39" i="28"/>
  <c r="E49" i="28" l="1"/>
  <c r="H49" i="28"/>
  <c r="I49" i="28"/>
  <c r="K49" i="28" s="1"/>
  <c r="E49" i="14"/>
  <c r="I45" i="29"/>
  <c r="K45" i="29" s="1"/>
  <c r="I49" i="14"/>
  <c r="K49" i="14" s="1"/>
  <c r="H49" i="14"/>
  <c r="G50" i="27"/>
  <c r="E50" i="27"/>
  <c r="I50" i="27" s="1"/>
  <c r="I49" i="27"/>
  <c r="G49" i="27"/>
  <c r="H49" i="27" s="1"/>
  <c r="E49" i="27"/>
  <c r="I48" i="27"/>
  <c r="G48" i="27"/>
  <c r="H48" i="27" s="1"/>
  <c r="E48" i="27"/>
  <c r="I47" i="27"/>
  <c r="G47" i="27"/>
  <c r="H47" i="27" s="1"/>
  <c r="E47" i="27"/>
  <c r="I46" i="27"/>
  <c r="G46" i="27"/>
  <c r="H46" i="27" s="1"/>
  <c r="D46" i="27"/>
  <c r="E46" i="27" s="1"/>
  <c r="I45" i="27"/>
  <c r="G45" i="27"/>
  <c r="H45" i="27" s="1"/>
  <c r="E45" i="27"/>
  <c r="I44" i="27"/>
  <c r="G44" i="27"/>
  <c r="H44" i="27" s="1"/>
  <c r="E44" i="27"/>
  <c r="I43" i="27"/>
  <c r="G43" i="27"/>
  <c r="H43" i="27" s="1"/>
  <c r="D43" i="27"/>
  <c r="E43" i="27" s="1"/>
  <c r="I42" i="27"/>
  <c r="G42" i="27"/>
  <c r="H42" i="27" s="1"/>
  <c r="E42" i="27"/>
  <c r="I41" i="26"/>
  <c r="G41" i="26"/>
  <c r="H41" i="26" s="1"/>
  <c r="E41" i="26"/>
  <c r="I40" i="26"/>
  <c r="G40" i="26"/>
  <c r="H40" i="26" s="1"/>
  <c r="E40" i="26"/>
  <c r="I39" i="26"/>
  <c r="G39" i="26"/>
  <c r="H39" i="26" s="1"/>
  <c r="D39" i="26"/>
  <c r="E39" i="26" s="1"/>
  <c r="I38" i="26"/>
  <c r="G38" i="26"/>
  <c r="H38" i="26" s="1"/>
  <c r="E38" i="26"/>
  <c r="I37" i="26"/>
  <c r="G37" i="26"/>
  <c r="H37" i="26" s="1"/>
  <c r="E37" i="26"/>
  <c r="I36" i="26"/>
  <c r="G36" i="26"/>
  <c r="H36" i="26" s="1"/>
  <c r="D36" i="26"/>
  <c r="E36" i="26" s="1"/>
  <c r="I35" i="26"/>
  <c r="G35" i="26"/>
  <c r="H35" i="26" s="1"/>
  <c r="E35" i="26"/>
  <c r="I34" i="26"/>
  <c r="I43" i="26" s="1"/>
  <c r="K43" i="26" s="1"/>
  <c r="G34" i="26"/>
  <c r="H34" i="26" s="1"/>
  <c r="E34" i="26"/>
  <c r="I23" i="24"/>
  <c r="G23" i="24"/>
  <c r="H23" i="24" s="1"/>
  <c r="D23" i="24"/>
  <c r="E23" i="24" s="1"/>
  <c r="I22" i="24"/>
  <c r="G22" i="24"/>
  <c r="H22" i="24" s="1"/>
  <c r="E22" i="24"/>
  <c r="I21" i="24"/>
  <c r="G21" i="24"/>
  <c r="H21" i="24" s="1"/>
  <c r="E21" i="24"/>
  <c r="I20" i="24"/>
  <c r="G20" i="24"/>
  <c r="H20" i="24" s="1"/>
  <c r="E20" i="24"/>
  <c r="I19" i="24"/>
  <c r="G19" i="24"/>
  <c r="H19" i="24" s="1"/>
  <c r="E19" i="24"/>
  <c r="I18" i="24"/>
  <c r="G18" i="24"/>
  <c r="H18" i="24" s="1"/>
  <c r="D18" i="24"/>
  <c r="E18" i="24" s="1"/>
  <c r="I17" i="24"/>
  <c r="G17" i="24"/>
  <c r="H17" i="24" s="1"/>
  <c r="E17" i="24"/>
  <c r="I16" i="24"/>
  <c r="G16" i="24"/>
  <c r="H16" i="24" s="1"/>
  <c r="E16" i="24"/>
  <c r="I15" i="24"/>
  <c r="G15" i="24"/>
  <c r="H15" i="24" s="1"/>
  <c r="D15" i="24"/>
  <c r="E15" i="24" s="1"/>
  <c r="I14" i="24"/>
  <c r="G14" i="24"/>
  <c r="H14" i="24" s="1"/>
  <c r="E14" i="24"/>
  <c r="I13" i="24"/>
  <c r="G13" i="24"/>
  <c r="H13" i="24" s="1"/>
  <c r="E13" i="24"/>
  <c r="I26" i="24" l="1"/>
  <c r="K26" i="24" s="1"/>
  <c r="E26" i="24"/>
  <c r="H50" i="27"/>
  <c r="H57" i="27"/>
  <c r="I57" i="27"/>
  <c r="H43" i="26"/>
  <c r="H26" i="24"/>
  <c r="D44" i="30"/>
  <c r="I40" i="30"/>
  <c r="G40" i="30"/>
  <c r="H40" i="30" s="1"/>
  <c r="E40" i="30"/>
  <c r="I39" i="30"/>
  <c r="G39" i="30"/>
  <c r="H39" i="30" s="1"/>
  <c r="E39" i="30"/>
  <c r="I38" i="30"/>
  <c r="G38" i="30"/>
  <c r="H38" i="30" s="1"/>
  <c r="D38" i="30"/>
  <c r="E38" i="30" s="1"/>
  <c r="I37" i="30"/>
  <c r="G37" i="30"/>
  <c r="H37" i="30" s="1"/>
  <c r="E37" i="30"/>
  <c r="I36" i="30"/>
  <c r="G36" i="30"/>
  <c r="H36" i="30" s="1"/>
  <c r="H45" i="30" s="1"/>
  <c r="E36" i="30"/>
  <c r="I48" i="23"/>
  <c r="G48" i="23"/>
  <c r="H48" i="23" s="1"/>
  <c r="D48" i="23"/>
  <c r="E48" i="23" s="1"/>
  <c r="I47" i="23"/>
  <c r="G47" i="23"/>
  <c r="H47" i="23" s="1"/>
  <c r="E47" i="23"/>
  <c r="I46" i="23"/>
  <c r="G46" i="23"/>
  <c r="H46" i="23" s="1"/>
  <c r="E46" i="23"/>
  <c r="I45" i="23"/>
  <c r="G45" i="23"/>
  <c r="H45" i="23" s="1"/>
  <c r="E45" i="23"/>
  <c r="I44" i="23"/>
  <c r="G44" i="23"/>
  <c r="H44" i="23" s="1"/>
  <c r="D44" i="23"/>
  <c r="E44" i="23" s="1"/>
  <c r="I43" i="23"/>
  <c r="H43" i="23"/>
  <c r="G43" i="23"/>
  <c r="E43" i="23"/>
  <c r="I42" i="23"/>
  <c r="H42" i="23"/>
  <c r="G42" i="23"/>
  <c r="E42" i="23"/>
  <c r="I41" i="23"/>
  <c r="H41" i="23"/>
  <c r="G41" i="23"/>
  <c r="D41" i="23"/>
  <c r="E41" i="23" s="1"/>
  <c r="E51" i="23" s="1"/>
  <c r="I40" i="23"/>
  <c r="G40" i="23"/>
  <c r="H40" i="23" s="1"/>
  <c r="E40" i="23"/>
  <c r="I39" i="23"/>
  <c r="G39" i="23"/>
  <c r="H39" i="23" s="1"/>
  <c r="E39" i="23"/>
  <c r="D54" i="25"/>
  <c r="D51" i="25"/>
  <c r="I45" i="25"/>
  <c r="G45" i="25"/>
  <c r="H45" i="25" s="1"/>
  <c r="E45" i="25"/>
  <c r="I44" i="25"/>
  <c r="G44" i="25"/>
  <c r="H44" i="25" s="1"/>
  <c r="E44" i="25"/>
  <c r="I43" i="25"/>
  <c r="G43" i="25"/>
  <c r="H43" i="25" s="1"/>
  <c r="E43" i="25"/>
  <c r="I41" i="25"/>
  <c r="I42" i="25" s="1"/>
  <c r="M39" i="25" s="1"/>
  <c r="G41" i="25"/>
  <c r="H41" i="25" s="1"/>
  <c r="H42" i="25" s="1"/>
  <c r="E41" i="25"/>
  <c r="I46" i="21"/>
  <c r="G46" i="21"/>
  <c r="H46" i="21" s="1"/>
  <c r="E46" i="21"/>
  <c r="I45" i="21"/>
  <c r="G45" i="21"/>
  <c r="H45" i="21" s="1"/>
  <c r="E45" i="21"/>
  <c r="I44" i="21"/>
  <c r="G44" i="21"/>
  <c r="H44" i="21" s="1"/>
  <c r="D44" i="21"/>
  <c r="E44" i="21" s="1"/>
  <c r="G43" i="21"/>
  <c r="E43" i="21"/>
  <c r="I43" i="21" s="1"/>
  <c r="I42" i="21"/>
  <c r="G42" i="21"/>
  <c r="H42" i="21" s="1"/>
  <c r="E42" i="21"/>
  <c r="I41" i="21"/>
  <c r="G41" i="21"/>
  <c r="H41" i="21" s="1"/>
  <c r="D41" i="21"/>
  <c r="E41" i="21" s="1"/>
  <c r="I40" i="21"/>
  <c r="G40" i="21"/>
  <c r="H40" i="21" s="1"/>
  <c r="E40" i="21"/>
  <c r="I39" i="21"/>
  <c r="G39" i="21"/>
  <c r="H39" i="21" s="1"/>
  <c r="E39" i="21"/>
  <c r="I19" i="22"/>
  <c r="G19" i="22"/>
  <c r="H19" i="22" s="1"/>
  <c r="E19" i="22"/>
  <c r="I18" i="22"/>
  <c r="G18" i="22"/>
  <c r="H18" i="22" s="1"/>
  <c r="E18" i="22"/>
  <c r="I17" i="22"/>
  <c r="G17" i="22"/>
  <c r="H17" i="22" s="1"/>
  <c r="D17" i="22"/>
  <c r="E17" i="22" s="1"/>
  <c r="I16" i="22"/>
  <c r="G16" i="22"/>
  <c r="H16" i="22" s="1"/>
  <c r="E16" i="22"/>
  <c r="I15" i="22"/>
  <c r="G15" i="22"/>
  <c r="H15" i="22" s="1"/>
  <c r="E15" i="22"/>
  <c r="I14" i="22"/>
  <c r="G14" i="22"/>
  <c r="H14" i="22" s="1"/>
  <c r="D14" i="22"/>
  <c r="E14" i="22" s="1"/>
  <c r="I13" i="22"/>
  <c r="G13" i="22"/>
  <c r="H13" i="22" s="1"/>
  <c r="E13" i="22"/>
  <c r="I12" i="22"/>
  <c r="G12" i="22"/>
  <c r="H12" i="22" s="1"/>
  <c r="E12" i="22"/>
  <c r="D41" i="32"/>
  <c r="D38" i="32"/>
  <c r="I46" i="20"/>
  <c r="G46" i="20"/>
  <c r="H46" i="20" s="1"/>
  <c r="E46" i="20"/>
  <c r="G45" i="20"/>
  <c r="E45" i="20"/>
  <c r="I45" i="20" s="1"/>
  <c r="I44" i="20"/>
  <c r="G44" i="20"/>
  <c r="H44" i="20" s="1"/>
  <c r="E44" i="20"/>
  <c r="G43" i="20"/>
  <c r="E43" i="20"/>
  <c r="I43" i="20" s="1"/>
  <c r="I42" i="20"/>
  <c r="G42" i="20"/>
  <c r="H42" i="20" s="1"/>
  <c r="D42" i="20"/>
  <c r="E42" i="20" s="1"/>
  <c r="I41" i="20"/>
  <c r="G41" i="20"/>
  <c r="E41" i="20"/>
  <c r="I40" i="20"/>
  <c r="G40" i="20"/>
  <c r="H40" i="20" s="1"/>
  <c r="E40" i="20"/>
  <c r="I39" i="20"/>
  <c r="G39" i="20"/>
  <c r="H39" i="20" s="1"/>
  <c r="D39" i="20"/>
  <c r="E39" i="20" s="1"/>
  <c r="G38" i="20"/>
  <c r="H38" i="20" s="1"/>
  <c r="E38" i="20"/>
  <c r="I38" i="20" s="1"/>
  <c r="G37" i="20"/>
  <c r="H37" i="20" s="1"/>
  <c r="E37" i="20"/>
  <c r="I37" i="20" s="1"/>
  <c r="I48" i="19"/>
  <c r="G48" i="19"/>
  <c r="H48" i="19" s="1"/>
  <c r="E48" i="19"/>
  <c r="I47" i="19"/>
  <c r="G47" i="19"/>
  <c r="H47" i="19" s="1"/>
  <c r="D47" i="19"/>
  <c r="E47" i="19" s="1"/>
  <c r="I46" i="19"/>
  <c r="G46" i="19"/>
  <c r="H46" i="19" s="1"/>
  <c r="E46" i="19"/>
  <c r="I45" i="19"/>
  <c r="G45" i="19"/>
  <c r="H45" i="19" s="1"/>
  <c r="E45" i="19"/>
  <c r="I44" i="19"/>
  <c r="G44" i="19"/>
  <c r="H44" i="19" s="1"/>
  <c r="E44" i="19"/>
  <c r="I43" i="19"/>
  <c r="G43" i="19"/>
  <c r="H43" i="19" s="1"/>
  <c r="E43" i="19"/>
  <c r="I42" i="19"/>
  <c r="G42" i="19"/>
  <c r="H42" i="19" s="1"/>
  <c r="E42" i="19"/>
  <c r="I41" i="19"/>
  <c r="G41" i="19"/>
  <c r="H41" i="19" s="1"/>
  <c r="E41" i="19"/>
  <c r="I40" i="19"/>
  <c r="G40" i="19"/>
  <c r="H40" i="19" s="1"/>
  <c r="D40" i="19"/>
  <c r="E40" i="19" s="1"/>
  <c r="I39" i="19"/>
  <c r="G39" i="19"/>
  <c r="H39" i="19" s="1"/>
  <c r="E39" i="19"/>
  <c r="I38" i="19"/>
  <c r="G38" i="19"/>
  <c r="H38" i="19" s="1"/>
  <c r="E38" i="19"/>
  <c r="D17" i="32"/>
  <c r="D14" i="32"/>
  <c r="D21" i="23"/>
  <c r="E22" i="22" l="1"/>
  <c r="H22" i="22"/>
  <c r="H46" i="25"/>
  <c r="I51" i="23"/>
  <c r="K51" i="23" s="1"/>
  <c r="I45" i="30"/>
  <c r="K45" i="30" s="1"/>
  <c r="I46" i="25"/>
  <c r="M44" i="25" s="1"/>
  <c r="I22" i="22"/>
  <c r="K22" i="22" s="1"/>
  <c r="E48" i="21"/>
  <c r="E45" i="30"/>
  <c r="K57" i="27"/>
  <c r="H51" i="23"/>
  <c r="E42" i="25"/>
  <c r="E46" i="25" s="1"/>
  <c r="H43" i="21"/>
  <c r="H48" i="21" s="1"/>
  <c r="I48" i="21"/>
  <c r="I48" i="20"/>
  <c r="E48" i="20"/>
  <c r="H43" i="20"/>
  <c r="H41" i="20"/>
  <c r="H45" i="20"/>
  <c r="E51" i="19"/>
  <c r="H51" i="19"/>
  <c r="I51" i="19"/>
  <c r="K51" i="19" s="1"/>
  <c r="D20" i="30"/>
  <c r="I16" i="30"/>
  <c r="G16" i="30"/>
  <c r="H16" i="30" s="1"/>
  <c r="E16" i="30"/>
  <c r="I15" i="30"/>
  <c r="G15" i="30"/>
  <c r="H15" i="30" s="1"/>
  <c r="E15" i="30"/>
  <c r="I14" i="30"/>
  <c r="G14" i="30"/>
  <c r="H14" i="30" s="1"/>
  <c r="D14" i="30"/>
  <c r="E14" i="30" s="1"/>
  <c r="G13" i="30"/>
  <c r="E13" i="30"/>
  <c r="I12" i="30"/>
  <c r="G12" i="30"/>
  <c r="H12" i="30" s="1"/>
  <c r="E12" i="30"/>
  <c r="I19" i="29"/>
  <c r="G19" i="29"/>
  <c r="H19" i="29" s="1"/>
  <c r="E19" i="29"/>
  <c r="I18" i="29"/>
  <c r="G18" i="29"/>
  <c r="H18" i="29" s="1"/>
  <c r="E18" i="29"/>
  <c r="I17" i="29"/>
  <c r="G17" i="29"/>
  <c r="H17" i="29" s="1"/>
  <c r="E17" i="29"/>
  <c r="I16" i="29"/>
  <c r="G16" i="29"/>
  <c r="H16" i="29" s="1"/>
  <c r="E16" i="29"/>
  <c r="I15" i="29"/>
  <c r="G15" i="29"/>
  <c r="H15" i="29" s="1"/>
  <c r="E15" i="29"/>
  <c r="I14" i="29"/>
  <c r="G14" i="29"/>
  <c r="H14" i="29" s="1"/>
  <c r="D14" i="29"/>
  <c r="E14" i="29" s="1"/>
  <c r="I13" i="29"/>
  <c r="G13" i="29"/>
  <c r="H13" i="29" s="1"/>
  <c r="E13" i="29"/>
  <c r="I12" i="29"/>
  <c r="G12" i="29"/>
  <c r="H12" i="29" s="1"/>
  <c r="E12" i="29"/>
  <c r="D15" i="28"/>
  <c r="G20" i="28"/>
  <c r="E20" i="28"/>
  <c r="I20" i="28" s="1"/>
  <c r="I19" i="28"/>
  <c r="G19" i="28"/>
  <c r="H19" i="28" s="1"/>
  <c r="E19" i="28"/>
  <c r="I18" i="28"/>
  <c r="G18" i="28"/>
  <c r="H18" i="28" s="1"/>
  <c r="E18" i="28"/>
  <c r="I17" i="28"/>
  <c r="G17" i="28"/>
  <c r="H17" i="28" s="1"/>
  <c r="E17" i="28"/>
  <c r="I16" i="28"/>
  <c r="G16" i="28"/>
  <c r="H16" i="28" s="1"/>
  <c r="E16" i="28"/>
  <c r="I15" i="28"/>
  <c r="G15" i="28"/>
  <c r="H15" i="28" s="1"/>
  <c r="E15" i="28"/>
  <c r="I14" i="28"/>
  <c r="G14" i="28"/>
  <c r="H14" i="28" s="1"/>
  <c r="E14" i="28"/>
  <c r="I13" i="28"/>
  <c r="G13" i="28"/>
  <c r="H13" i="28" s="1"/>
  <c r="E13" i="28"/>
  <c r="I20" i="14"/>
  <c r="I19" i="14"/>
  <c r="I18" i="14"/>
  <c r="I17" i="14"/>
  <c r="I16" i="14"/>
  <c r="I15" i="14"/>
  <c r="I14" i="14"/>
  <c r="I13" i="14"/>
  <c r="I12" i="14"/>
  <c r="I11" i="14"/>
  <c r="I21" i="19"/>
  <c r="I20" i="19"/>
  <c r="I19" i="19"/>
  <c r="I18" i="19"/>
  <c r="I17" i="19"/>
  <c r="I16" i="19"/>
  <c r="I15" i="19"/>
  <c r="I14" i="19"/>
  <c r="I13" i="19"/>
  <c r="I12" i="19"/>
  <c r="I11" i="19"/>
  <c r="I20" i="20"/>
  <c r="I18" i="20"/>
  <c r="I16" i="20"/>
  <c r="I13" i="20"/>
  <c r="I18" i="21"/>
  <c r="I17" i="21"/>
  <c r="I16" i="21"/>
  <c r="I14" i="21"/>
  <c r="I13" i="21"/>
  <c r="I21" i="23"/>
  <c r="I20" i="23"/>
  <c r="I19" i="23"/>
  <c r="I18" i="23"/>
  <c r="I17" i="23"/>
  <c r="I16" i="23"/>
  <c r="I15" i="23"/>
  <c r="I14" i="23"/>
  <c r="I13" i="23"/>
  <c r="I12" i="23"/>
  <c r="I16" i="25"/>
  <c r="I15" i="25"/>
  <c r="I14" i="25"/>
  <c r="I12" i="25"/>
  <c r="I13" i="25" s="1"/>
  <c r="I18" i="26"/>
  <c r="I17" i="26"/>
  <c r="I16" i="26"/>
  <c r="I15" i="26"/>
  <c r="I14" i="26"/>
  <c r="I13" i="26"/>
  <c r="I12" i="26"/>
  <c r="I11" i="26"/>
  <c r="I17" i="27"/>
  <c r="I16" i="27"/>
  <c r="I15" i="27"/>
  <c r="I14" i="27"/>
  <c r="I13" i="27"/>
  <c r="I18" i="27"/>
  <c r="G20" i="19"/>
  <c r="H20" i="19" s="1"/>
  <c r="G19" i="27"/>
  <c r="H19" i="27" s="1"/>
  <c r="G20" i="27"/>
  <c r="E20" i="27"/>
  <c r="I20" i="27" s="1"/>
  <c r="E19" i="27"/>
  <c r="I19" i="27" s="1"/>
  <c r="D13" i="27"/>
  <c r="E13" i="27" s="1"/>
  <c r="G18" i="27"/>
  <c r="E18" i="27"/>
  <c r="G17" i="27"/>
  <c r="E17" i="27"/>
  <c r="G16" i="27"/>
  <c r="H16" i="27" s="1"/>
  <c r="D16" i="27"/>
  <c r="E16" i="27" s="1"/>
  <c r="G15" i="27"/>
  <c r="E15" i="27"/>
  <c r="G14" i="27"/>
  <c r="E14" i="27"/>
  <c r="G13" i="27"/>
  <c r="H13" i="27" s="1"/>
  <c r="G12" i="27"/>
  <c r="E12" i="27"/>
  <c r="G18" i="26"/>
  <c r="H18" i="26" s="1"/>
  <c r="E18" i="26"/>
  <c r="G17" i="26"/>
  <c r="H17" i="26" s="1"/>
  <c r="E17" i="26"/>
  <c r="G16" i="26"/>
  <c r="H16" i="26" s="1"/>
  <c r="D16" i="26"/>
  <c r="E16" i="26" s="1"/>
  <c r="G15" i="26"/>
  <c r="H15" i="26" s="1"/>
  <c r="E15" i="26"/>
  <c r="G14" i="26"/>
  <c r="H14" i="26" s="1"/>
  <c r="E14" i="26"/>
  <c r="G13" i="26"/>
  <c r="H13" i="26" s="1"/>
  <c r="D13" i="26"/>
  <c r="E13" i="26" s="1"/>
  <c r="G12" i="26"/>
  <c r="H12" i="26" s="1"/>
  <c r="E12" i="26"/>
  <c r="G11" i="26"/>
  <c r="H11" i="26" s="1"/>
  <c r="E11" i="26"/>
  <c r="G14" i="25"/>
  <c r="H14" i="25" s="1"/>
  <c r="E14" i="25"/>
  <c r="D25" i="25"/>
  <c r="D22" i="25"/>
  <c r="G16" i="25"/>
  <c r="H16" i="25" s="1"/>
  <c r="E16" i="25"/>
  <c r="G15" i="25"/>
  <c r="H15" i="25" s="1"/>
  <c r="E15" i="25"/>
  <c r="G12" i="25"/>
  <c r="H12" i="25" s="1"/>
  <c r="H13" i="25" s="1"/>
  <c r="E12" i="25"/>
  <c r="E21" i="23"/>
  <c r="G21" i="23"/>
  <c r="H21" i="23" s="1"/>
  <c r="G20" i="23"/>
  <c r="H20" i="23" s="1"/>
  <c r="E20" i="23"/>
  <c r="G19" i="23"/>
  <c r="H19" i="23" s="1"/>
  <c r="E19" i="23"/>
  <c r="G18" i="23"/>
  <c r="H18" i="23" s="1"/>
  <c r="E18" i="23"/>
  <c r="G17" i="23"/>
  <c r="H17" i="23" s="1"/>
  <c r="E17" i="23"/>
  <c r="D17" i="23"/>
  <c r="G16" i="23"/>
  <c r="H16" i="23" s="1"/>
  <c r="E16" i="23"/>
  <c r="G15" i="23"/>
  <c r="H15" i="23" s="1"/>
  <c r="E15" i="23"/>
  <c r="G14" i="23"/>
  <c r="H14" i="23" s="1"/>
  <c r="D14" i="23"/>
  <c r="E14" i="23" s="1"/>
  <c r="G13" i="23"/>
  <c r="H13" i="23" s="1"/>
  <c r="E13" i="23"/>
  <c r="G12" i="23"/>
  <c r="H12" i="23" s="1"/>
  <c r="E12" i="23"/>
  <c r="G18" i="21"/>
  <c r="H18" i="21" s="1"/>
  <c r="G17" i="21"/>
  <c r="H17" i="21" s="1"/>
  <c r="G16" i="21"/>
  <c r="H16" i="21" s="1"/>
  <c r="G15" i="21"/>
  <c r="G14" i="21"/>
  <c r="H14" i="21" s="1"/>
  <c r="G13" i="21"/>
  <c r="H13" i="21" s="1"/>
  <c r="G12" i="21"/>
  <c r="G11" i="21"/>
  <c r="G16" i="20"/>
  <c r="H16" i="20" s="1"/>
  <c r="E18" i="21"/>
  <c r="E17" i="21"/>
  <c r="D16" i="21"/>
  <c r="E16" i="21" s="1"/>
  <c r="E15" i="21"/>
  <c r="I15" i="21" s="1"/>
  <c r="E14" i="21"/>
  <c r="D13" i="21"/>
  <c r="E13" i="21" s="1"/>
  <c r="E12" i="21"/>
  <c r="I12" i="21" s="1"/>
  <c r="E11" i="21"/>
  <c r="I11" i="21" s="1"/>
  <c r="E19" i="20"/>
  <c r="G19" i="20"/>
  <c r="E20" i="20"/>
  <c r="G20" i="20"/>
  <c r="H20" i="20" s="1"/>
  <c r="D16" i="20"/>
  <c r="E16" i="20" s="1"/>
  <c r="G18" i="20"/>
  <c r="H18" i="20" s="1"/>
  <c r="E18" i="20"/>
  <c r="G17" i="20"/>
  <c r="E17" i="20"/>
  <c r="I17" i="20" s="1"/>
  <c r="G15" i="20"/>
  <c r="E15" i="20"/>
  <c r="G14" i="20"/>
  <c r="E14" i="20"/>
  <c r="I14" i="20" s="1"/>
  <c r="G13" i="20"/>
  <c r="H13" i="20" s="1"/>
  <c r="D13" i="20"/>
  <c r="E13" i="20" s="1"/>
  <c r="G12" i="20"/>
  <c r="E12" i="20"/>
  <c r="I12" i="20" s="1"/>
  <c r="G11" i="20"/>
  <c r="E11" i="20"/>
  <c r="D20" i="19"/>
  <c r="E20" i="19" s="1"/>
  <c r="D13" i="19"/>
  <c r="E13" i="19" s="1"/>
  <c r="D13" i="14"/>
  <c r="G21" i="19"/>
  <c r="H21" i="19" s="1"/>
  <c r="E21" i="19"/>
  <c r="G19" i="19"/>
  <c r="H19" i="19" s="1"/>
  <c r="E19" i="19"/>
  <c r="G18" i="19"/>
  <c r="H18" i="19" s="1"/>
  <c r="E18" i="19"/>
  <c r="G17" i="19"/>
  <c r="H17" i="19" s="1"/>
  <c r="E17" i="19"/>
  <c r="G16" i="19"/>
  <c r="H16" i="19" s="1"/>
  <c r="E16" i="19"/>
  <c r="G15" i="19"/>
  <c r="H15" i="19" s="1"/>
  <c r="E15" i="19"/>
  <c r="G14" i="19"/>
  <c r="H14" i="19" s="1"/>
  <c r="E14" i="19"/>
  <c r="G13" i="19"/>
  <c r="H13" i="19" s="1"/>
  <c r="G12" i="19"/>
  <c r="H12" i="19" s="1"/>
  <c r="E12" i="19"/>
  <c r="G11" i="19"/>
  <c r="H11" i="19" s="1"/>
  <c r="E11" i="19"/>
  <c r="H48" i="20" l="1"/>
  <c r="K49" i="20"/>
  <c r="E21" i="29"/>
  <c r="I17" i="25"/>
  <c r="M15" i="25" s="1"/>
  <c r="H17" i="25"/>
  <c r="M10" i="25"/>
  <c r="K48" i="21"/>
  <c r="H15" i="21"/>
  <c r="H11" i="21"/>
  <c r="H12" i="21"/>
  <c r="H11" i="20"/>
  <c r="H15" i="20"/>
  <c r="H19" i="20"/>
  <c r="H12" i="20"/>
  <c r="H14" i="20"/>
  <c r="H13" i="30"/>
  <c r="H21" i="30" s="1"/>
  <c r="I13" i="30"/>
  <c r="I21" i="30" s="1"/>
  <c r="H17" i="20"/>
  <c r="I11" i="20"/>
  <c r="I15" i="20"/>
  <c r="I19" i="20"/>
  <c r="E21" i="30"/>
  <c r="I21" i="29"/>
  <c r="H21" i="29"/>
  <c r="H20" i="28"/>
  <c r="H23" i="28" s="1"/>
  <c r="I23" i="28"/>
  <c r="E23" i="28"/>
  <c r="I12" i="27"/>
  <c r="I27" i="27" s="1"/>
  <c r="H12" i="27"/>
  <c r="H20" i="27"/>
  <c r="H15" i="27"/>
  <c r="H14" i="27"/>
  <c r="H18" i="27"/>
  <c r="H17" i="27"/>
  <c r="I24" i="23"/>
  <c r="K24" i="23" s="1"/>
  <c r="I20" i="21"/>
  <c r="I20" i="26"/>
  <c r="H24" i="23"/>
  <c r="E13" i="25"/>
  <c r="E17" i="25" s="1"/>
  <c r="E24" i="23"/>
  <c r="E20" i="21"/>
  <c r="E22" i="20"/>
  <c r="H24" i="19"/>
  <c r="I24" i="19"/>
  <c r="E24" i="19"/>
  <c r="G20" i="14"/>
  <c r="H20" i="14" s="1"/>
  <c r="G19" i="14"/>
  <c r="H19" i="14" s="1"/>
  <c r="G18" i="14"/>
  <c r="H18" i="14" s="1"/>
  <c r="G17" i="14"/>
  <c r="H17" i="14" s="1"/>
  <c r="G16" i="14"/>
  <c r="H16" i="14" s="1"/>
  <c r="G15" i="14"/>
  <c r="H15" i="14" s="1"/>
  <c r="G14" i="14"/>
  <c r="H14" i="14" s="1"/>
  <c r="G13" i="14"/>
  <c r="H13" i="14" s="1"/>
  <c r="G12" i="14"/>
  <c r="H12" i="14" s="1"/>
  <c r="G11" i="14"/>
  <c r="H11" i="14" s="1"/>
  <c r="E19" i="14"/>
  <c r="E20" i="14"/>
  <c r="E18" i="14"/>
  <c r="E17" i="14"/>
  <c r="E16" i="14"/>
  <c r="E15" i="14"/>
  <c r="E14" i="14"/>
  <c r="E12" i="14"/>
  <c r="E11" i="14"/>
  <c r="K21" i="29" l="1"/>
  <c r="I22" i="20"/>
  <c r="K21" i="30"/>
  <c r="K23" i="28"/>
  <c r="H27" i="27"/>
  <c r="K27" i="27" s="1"/>
  <c r="H20" i="21"/>
  <c r="K20" i="21" s="1"/>
  <c r="H20" i="26"/>
  <c r="K20" i="26" s="1"/>
  <c r="H22" i="20"/>
  <c r="K24" i="19"/>
  <c r="K23" i="20" l="1"/>
  <c r="E13" i="14"/>
  <c r="I23" i="14" l="1"/>
  <c r="H23" i="14"/>
  <c r="E23" i="14"/>
  <c r="K23" i="14" l="1"/>
</calcChain>
</file>

<file path=xl/sharedStrings.xml><?xml version="1.0" encoding="utf-8"?>
<sst xmlns="http://schemas.openxmlformats.org/spreadsheetml/2006/main" count="1576" uniqueCount="204">
  <si>
    <t>ENGR 1181</t>
  </si>
  <si>
    <t>Course</t>
  </si>
  <si>
    <t>Credit Hours</t>
  </si>
  <si>
    <t>A-</t>
  </si>
  <si>
    <t>B+</t>
  </si>
  <si>
    <t>C+</t>
  </si>
  <si>
    <t>D</t>
  </si>
  <si>
    <t>A</t>
  </si>
  <si>
    <t>B</t>
  </si>
  <si>
    <t>C</t>
  </si>
  <si>
    <t>E</t>
  </si>
  <si>
    <t>EN</t>
  </si>
  <si>
    <t>D+</t>
  </si>
  <si>
    <t>B-</t>
  </si>
  <si>
    <t>C-</t>
  </si>
  <si>
    <t>EM</t>
  </si>
  <si>
    <t>MATH 1151</t>
  </si>
  <si>
    <t>PHYSICS 1250</t>
  </si>
  <si>
    <t>ENGLISH 1110</t>
  </si>
  <si>
    <t>Hours</t>
  </si>
  <si>
    <t>MATH 1172</t>
  </si>
  <si>
    <t>MATH 2173</t>
  </si>
  <si>
    <t>PHYSICS 1251</t>
  </si>
  <si>
    <t>CHEM 1250</t>
  </si>
  <si>
    <t>MECHENG 2040</t>
  </si>
  <si>
    <t>ENGR 1100</t>
  </si>
  <si>
    <t>ENGR 1182</t>
  </si>
  <si>
    <t>CSE 2221</t>
  </si>
  <si>
    <t>CSE 2231</t>
  </si>
  <si>
    <t>CSE 2321</t>
  </si>
  <si>
    <t>CHEM 1210</t>
  </si>
  <si>
    <t>MECHENG 2010</t>
  </si>
  <si>
    <t>CHEM 1220</t>
  </si>
  <si>
    <t>MATSCEN 2010</t>
  </si>
  <si>
    <t>MATH 2568</t>
  </si>
  <si>
    <t>PHYSICS 1260</t>
  </si>
  <si>
    <t>AEROENG 2200</t>
  </si>
  <si>
    <t>CSE 1222</t>
  </si>
  <si>
    <t>MATH 2153</t>
  </si>
  <si>
    <t>STAT 3450</t>
  </si>
  <si>
    <t>MATH 1152</t>
  </si>
  <si>
    <t>ENGR 1282H</t>
  </si>
  <si>
    <t>ENGR 1187</t>
  </si>
  <si>
    <t>ENGR 1186</t>
  </si>
  <si>
    <t>Credit Hour</t>
  </si>
  <si>
    <t>MATH 1161</t>
  </si>
  <si>
    <t>MATH 2162</t>
  </si>
  <si>
    <t>MATH 1181H</t>
  </si>
  <si>
    <t>MATH 2182H</t>
  </si>
  <si>
    <t>MATH 2177</t>
  </si>
  <si>
    <t>ENGR 1281H</t>
  </si>
  <si>
    <t>ENGR 1188</t>
  </si>
  <si>
    <t>ENGR 1110</t>
  </si>
  <si>
    <t>ENGR 1120</t>
  </si>
  <si>
    <t>CHEM 1910H</t>
  </si>
  <si>
    <t>CHEM 1920H</t>
  </si>
  <si>
    <t>PHYSICS 1250H</t>
  </si>
  <si>
    <t>PHYSICS 1251H</t>
  </si>
  <si>
    <t>CSE 1223</t>
  </si>
  <si>
    <t>STAT 3460</t>
  </si>
  <si>
    <t>STAT 3470</t>
  </si>
  <si>
    <t>PHYSICS 1261</t>
  </si>
  <si>
    <t>Letter Grade</t>
  </si>
  <si>
    <t>Grade Points</t>
  </si>
  <si>
    <t>Credit Points</t>
  </si>
  <si>
    <t>-</t>
  </si>
  <si>
    <t>Totals</t>
  </si>
  <si>
    <t>Mechanical Engineering</t>
  </si>
  <si>
    <t>EPHR Courses</t>
  </si>
  <si>
    <t>Additional Admission to Major Courses, not included in EPHR calculation</t>
  </si>
  <si>
    <t>Grade / Credit</t>
  </si>
  <si>
    <t>EPHR Required for Guaranteed Admission</t>
  </si>
  <si>
    <t>STEP 1: 
Choose Your Courses*</t>
  </si>
  <si>
    <r>
      <t>*</t>
    </r>
    <r>
      <rPr>
        <b/>
        <sz val="11"/>
        <color theme="1"/>
        <rFont val="Calibri"/>
        <family val="2"/>
        <scheme val="minor"/>
      </rPr>
      <t>Course</t>
    </r>
    <r>
      <rPr>
        <sz val="11"/>
        <color theme="1"/>
        <rFont val="Calibri"/>
        <family val="2"/>
        <scheme val="minor"/>
      </rPr>
      <t>: Click on the course's cell to access a dropdown list of approved substitute courses and select your course.</t>
    </r>
  </si>
  <si>
    <r>
      <t xml:space="preserve">This EPHR calculator should be used by students planning to start major classes during </t>
    </r>
    <r>
      <rPr>
        <b/>
        <sz val="11"/>
        <color theme="1"/>
        <rFont val="Calibri"/>
        <family val="2"/>
        <scheme val="minor"/>
      </rPr>
      <t>Summer 2017, Autumn 2017, or Spring 2018</t>
    </r>
    <r>
      <rPr>
        <sz val="11"/>
        <color theme="1"/>
        <rFont val="Calibri"/>
        <family val="2"/>
        <scheme val="minor"/>
      </rPr>
      <t>.</t>
    </r>
  </si>
  <si>
    <t>Step 2: 
Choose Your Grade**</t>
  </si>
  <si>
    <r>
      <t>**</t>
    </r>
    <r>
      <rPr>
        <b/>
        <sz val="11"/>
        <color theme="1"/>
        <rFont val="Calibri"/>
        <family val="2"/>
        <scheme val="minor"/>
      </rPr>
      <t>Grade/Credit</t>
    </r>
    <r>
      <rPr>
        <sz val="11"/>
        <color theme="1"/>
        <rFont val="Calibri"/>
        <family val="2"/>
        <scheme val="minor"/>
      </rPr>
      <t>: Include transfer grades. For repeated classes, use grade of most recent attempt.</t>
    </r>
  </si>
  <si>
    <t>EPHR Calculation***</t>
  </si>
  <si>
    <t>Applications Accepted During:</t>
  </si>
  <si>
    <t>Applications Accepted During</t>
  </si>
  <si>
    <t>Autumn, Spring</t>
  </si>
  <si>
    <t>Autumn</t>
  </si>
  <si>
    <t>MECHENG 2020</t>
  </si>
  <si>
    <t>CPHR Required for Guaranteed Admission</t>
  </si>
  <si>
    <t>Autumn Spring</t>
  </si>
  <si>
    <t>AVIATN 2000</t>
  </si>
  <si>
    <t>Admission to Major Courses 
Not Included in EPHR</t>
  </si>
  <si>
    <r>
      <t>**</t>
    </r>
    <r>
      <rPr>
        <b/>
        <sz val="11"/>
        <color theme="1"/>
        <rFont val="Calibri"/>
        <family val="2"/>
        <scheme val="minor"/>
      </rPr>
      <t>Grade/Credit</t>
    </r>
    <r>
      <rPr>
        <sz val="11"/>
        <color theme="1"/>
        <rFont val="Calibri"/>
        <family val="2"/>
        <scheme val="minor"/>
      </rPr>
      <t>: Include only OSU grades. For repeated classes, use grade of the highest attempt.</t>
    </r>
  </si>
  <si>
    <t>Competitive for all, no guaranteed admission</t>
  </si>
  <si>
    <t>Transfer</t>
  </si>
  <si>
    <t>AVIATN 2100</t>
  </si>
  <si>
    <t>OR</t>
  </si>
  <si>
    <t>Additional Requirements:</t>
  </si>
  <si>
    <t>Minimum 12 graded hours completed at OSU</t>
  </si>
  <si>
    <t>Minimum 6 EPHR hours completed at OSU</t>
  </si>
  <si>
    <r>
      <t>**</t>
    </r>
    <r>
      <rPr>
        <b/>
        <sz val="11"/>
        <color theme="1"/>
        <rFont val="Calibri"/>
        <family val="2"/>
        <scheme val="minor"/>
      </rPr>
      <t>Grade/Credit</t>
    </r>
    <r>
      <rPr>
        <sz val="11"/>
        <color theme="1"/>
        <rFont val="Calibri"/>
        <family val="2"/>
        <scheme val="minor"/>
      </rPr>
      <t xml:space="preserve">: </t>
    </r>
    <r>
      <rPr>
        <b/>
        <sz val="11"/>
        <color theme="1"/>
        <rFont val="Calibri"/>
        <family val="2"/>
        <scheme val="minor"/>
      </rPr>
      <t>If four or more EPHR courses are transfer courses, include transfer grades as letter grades.</t>
    </r>
    <r>
      <rPr>
        <sz val="11"/>
        <color theme="1"/>
        <rFont val="Calibri"/>
        <family val="2"/>
        <scheme val="minor"/>
      </rPr>
      <t xml:space="preserve"> For repeated classes, use grade of the </t>
    </r>
    <r>
      <rPr>
        <b/>
        <sz val="11"/>
        <color theme="1"/>
        <rFont val="Calibri"/>
        <family val="2"/>
        <scheme val="minor"/>
      </rPr>
      <t>most recent attempt.</t>
    </r>
  </si>
  <si>
    <t>EPHR1 Required for Guaranteed Admission</t>
  </si>
  <si>
    <t>EPHR2 Required for Guaranteed Admission</t>
  </si>
  <si>
    <r>
      <t>**</t>
    </r>
    <r>
      <rPr>
        <b/>
        <sz val="11"/>
        <color theme="1"/>
        <rFont val="Calibri"/>
        <family val="2"/>
        <scheme val="minor"/>
      </rPr>
      <t>Grade/Credit</t>
    </r>
    <r>
      <rPr>
        <sz val="11"/>
        <color theme="1"/>
        <rFont val="Calibri"/>
        <family val="2"/>
        <scheme val="minor"/>
      </rPr>
      <t xml:space="preserve">: For Transfer courses, enter grade as "Transfer." For repeated classes, use grade of the </t>
    </r>
    <r>
      <rPr>
        <b/>
        <sz val="11"/>
        <color theme="1"/>
        <rFont val="Calibri"/>
        <family val="2"/>
        <scheme val="minor"/>
      </rPr>
      <t xml:space="preserve">most recent attempt. </t>
    </r>
  </si>
  <si>
    <t>EPHR1</t>
  </si>
  <si>
    <t>EPHR2</t>
  </si>
  <si>
    <t>EPHR1 Calculation***</t>
  </si>
  <si>
    <t>EPHR2 Calculation***</t>
  </si>
  <si>
    <t>Autumn, Spring, Summer</t>
  </si>
  <si>
    <t>University Survey</t>
  </si>
  <si>
    <t>MATH 4181H</t>
  </si>
  <si>
    <t>MATH 4182H</t>
  </si>
  <si>
    <r>
      <t>**</t>
    </r>
    <r>
      <rPr>
        <b/>
        <sz val="11"/>
        <color theme="1"/>
        <rFont val="Calibri"/>
        <family val="2"/>
        <scheme val="minor"/>
      </rPr>
      <t>Grade/Credit</t>
    </r>
    <r>
      <rPr>
        <sz val="11"/>
        <color theme="1"/>
        <rFont val="Calibri"/>
        <family val="2"/>
        <scheme val="minor"/>
      </rPr>
      <t>: Include transfer grades. For repeated classes, ALL attempts will be included in EPHR, excluding grades on which grade forgiveness has been applied.</t>
    </r>
  </si>
  <si>
    <t>Admission to Major Courses 
Must Earn C or higher.</t>
  </si>
  <si>
    <t>Admission to Major Courses 
No Minimum Grade.</t>
  </si>
  <si>
    <t>Minimum C- in following courses:</t>
  </si>
  <si>
    <t>MATH 2568, STAT 3470, CSE 1223, ENGL 1110</t>
  </si>
  <si>
    <t>Apply When:</t>
  </si>
  <si>
    <t>Industrial and Systems Engineering</t>
  </si>
  <si>
    <t>EPHR Calculator, SU17 - SP18</t>
  </si>
  <si>
    <t>Enrolled in final admission to major courses</t>
  </si>
  <si>
    <t>Completed all admission to major courses</t>
  </si>
  <si>
    <r>
      <t>**</t>
    </r>
    <r>
      <rPr>
        <b/>
        <sz val="11"/>
        <color theme="1"/>
        <rFont val="Calibri"/>
        <family val="2"/>
        <scheme val="minor"/>
      </rPr>
      <t>Grade/Credit</t>
    </r>
    <r>
      <rPr>
        <sz val="11"/>
        <color theme="1"/>
        <rFont val="Calibri"/>
        <family val="2"/>
        <scheme val="minor"/>
      </rPr>
      <t>: Include transfer grades. For repeated classes, use most recent attempt except MSE 2010. All attempts included for MSE 2010.</t>
    </r>
  </si>
  <si>
    <r>
      <rPr>
        <b/>
        <sz val="11"/>
        <color theme="1"/>
        <rFont val="Calibri"/>
        <family val="2"/>
        <scheme val="minor"/>
      </rPr>
      <t>*** EPHR Calculation:</t>
    </r>
    <r>
      <rPr>
        <sz val="11"/>
        <color theme="1"/>
        <rFont val="Calibri"/>
        <family val="2"/>
        <scheme val="minor"/>
      </rPr>
      <t xml:space="preserve"> This calculator is intended to be a planning tool. Final calculations of EPHR are decided by the department of admission.</t>
    </r>
  </si>
  <si>
    <t>Admission to Major Courses 
No Minimum Grade</t>
  </si>
  <si>
    <t>Minimum C in following course:</t>
  </si>
  <si>
    <t>Instructions:</t>
  </si>
  <si>
    <t>Aviation</t>
  </si>
  <si>
    <t>Welding Engineering</t>
  </si>
  <si>
    <r>
      <t>**</t>
    </r>
    <r>
      <rPr>
        <b/>
        <sz val="11"/>
        <color theme="1"/>
        <rFont val="Calibri"/>
        <family val="2"/>
        <scheme val="minor"/>
      </rPr>
      <t>Grade/Credit</t>
    </r>
    <r>
      <rPr>
        <sz val="11"/>
        <color theme="1"/>
        <rFont val="Calibri"/>
        <family val="2"/>
        <scheme val="minor"/>
      </rPr>
      <t>: Include transfer grades. For repeated classes, use most recent attempt.</t>
    </r>
  </si>
  <si>
    <t>English 1110</t>
  </si>
  <si>
    <t>Aerospace Engineering</t>
  </si>
  <si>
    <t>Materials Science and Engineering</t>
  </si>
  <si>
    <t>Engineering Physics</t>
  </si>
  <si>
    <t>Chemical Engineering</t>
  </si>
  <si>
    <t>Electrical and Computer Engineering</t>
  </si>
  <si>
    <t>Civil Engineering</t>
  </si>
  <si>
    <t>Environmental Engineering</t>
  </si>
  <si>
    <t>Computer Science and Engineering</t>
  </si>
  <si>
    <r>
      <t>**</t>
    </r>
    <r>
      <rPr>
        <b/>
        <sz val="11"/>
        <color theme="1"/>
        <rFont val="Calibri"/>
        <family val="2"/>
        <scheme val="minor"/>
      </rPr>
      <t>Grade/Credit</t>
    </r>
    <r>
      <rPr>
        <sz val="11"/>
        <color theme="1"/>
        <rFont val="Calibri"/>
        <family val="2"/>
        <scheme val="minor"/>
      </rPr>
      <t>: Include transfer grades. For repeated classes, use grade of highest attempt.</t>
    </r>
  </si>
  <si>
    <t>Spring</t>
  </si>
  <si>
    <t>EPHR Calculator</t>
  </si>
  <si>
    <t>A few caveats to keep in mind…</t>
  </si>
  <si>
    <t>Instructions</t>
  </si>
  <si>
    <t>AVN</t>
  </si>
  <si>
    <t>AAE</t>
  </si>
  <si>
    <t>Aeronautical and Astronautical Engineering</t>
  </si>
  <si>
    <t>BME</t>
  </si>
  <si>
    <t>Biomedical Engineering</t>
  </si>
  <si>
    <t>CBE</t>
  </si>
  <si>
    <t>CIV</t>
  </si>
  <si>
    <t>CSE</t>
  </si>
  <si>
    <t>ECE</t>
  </si>
  <si>
    <t>EPHY</t>
  </si>
  <si>
    <t>ENV</t>
  </si>
  <si>
    <t>FABE</t>
  </si>
  <si>
    <t>Food, Agricultural, and Biological Engineering</t>
  </si>
  <si>
    <t>ISE</t>
  </si>
  <si>
    <t>MSE</t>
  </si>
  <si>
    <t>MECH</t>
  </si>
  <si>
    <t>WELD</t>
  </si>
  <si>
    <t>Food, Agricultural and Biological Engineering</t>
  </si>
  <si>
    <t>Biomedical Engineering does not calculate an EPHR for admission to major. Instead, this program will look at your overall OSU CPHR.</t>
  </si>
  <si>
    <t>Admission to Major Courses</t>
  </si>
  <si>
    <t>Step 2: 
Choose Your Status</t>
  </si>
  <si>
    <t>CPHR Required For Guaranteed Admission</t>
  </si>
  <si>
    <t>Average CPHR of admitted class has been 3.6.</t>
  </si>
  <si>
    <t>Competitive, no guaranteed admission.</t>
  </si>
  <si>
    <t>Course Status</t>
  </si>
  <si>
    <r>
      <rPr>
        <b/>
        <sz val="11"/>
        <color theme="1"/>
        <rFont val="Calibri"/>
        <family val="2"/>
        <scheme val="minor"/>
      </rPr>
      <t xml:space="preserve">**Course Status: </t>
    </r>
    <r>
      <rPr>
        <sz val="11"/>
        <color theme="1"/>
        <rFont val="Calibri"/>
        <family val="2"/>
        <scheme val="minor"/>
      </rPr>
      <t>Choose your credit or enrollment status in each admission to major course.</t>
    </r>
  </si>
  <si>
    <t>EPHR Calculator, SU18 - SP19</t>
  </si>
  <si>
    <r>
      <t xml:space="preserve">This EPHR calculator should be used by students planning to start major classes during </t>
    </r>
    <r>
      <rPr>
        <b/>
        <sz val="11"/>
        <color theme="1"/>
        <rFont val="Calibri"/>
        <family val="2"/>
        <scheme val="minor"/>
      </rPr>
      <t>Summer 2018, Autumn 2018, or Spring 2019</t>
    </r>
    <r>
      <rPr>
        <sz val="11"/>
        <color theme="1"/>
        <rFont val="Calibri"/>
        <family val="2"/>
        <scheme val="minor"/>
      </rPr>
      <t>.</t>
    </r>
  </si>
  <si>
    <r>
      <t xml:space="preserve">This admission to major chart should be used by students planning to start major classes during </t>
    </r>
    <r>
      <rPr>
        <b/>
        <sz val="11"/>
        <color theme="1"/>
        <rFont val="Calibri"/>
        <family val="2"/>
        <scheme val="minor"/>
      </rPr>
      <t>Summer 2018, Autumn 2018, or Spring 2019</t>
    </r>
    <r>
      <rPr>
        <sz val="11"/>
        <color theme="1"/>
        <rFont val="Calibri"/>
        <family val="2"/>
        <scheme val="minor"/>
      </rPr>
      <t>.</t>
    </r>
  </si>
  <si>
    <r>
      <t xml:space="preserve">This admission to major chart should be used by students planning to start major classes during </t>
    </r>
    <r>
      <rPr>
        <b/>
        <sz val="11"/>
        <color theme="1"/>
        <rFont val="Calibri"/>
        <family val="2"/>
        <scheme val="minor"/>
      </rPr>
      <t>Summer 2017, Autumn 2017, or Spring 2018</t>
    </r>
    <r>
      <rPr>
        <sz val="11"/>
        <color theme="1"/>
        <rFont val="Calibri"/>
        <family val="2"/>
        <scheme val="minor"/>
      </rPr>
      <t>.</t>
    </r>
  </si>
  <si>
    <t>Admission To Major, SU18-SP19</t>
  </si>
  <si>
    <t>Admission To Major, SU17-SP18</t>
  </si>
  <si>
    <t>EPHR Required for Guaranteed Admission to Enter Major in AUTUMN (Spring Applications)</t>
  </si>
  <si>
    <t>EPHR Required for Guaranteed Admission to Enter Major in SPRING (Autumn Applications)</t>
  </si>
  <si>
    <r>
      <t>**</t>
    </r>
    <r>
      <rPr>
        <b/>
        <sz val="11"/>
        <color theme="1"/>
        <rFont val="Calibri"/>
        <family val="2"/>
        <scheme val="minor"/>
      </rPr>
      <t>Grade/Credit</t>
    </r>
    <r>
      <rPr>
        <sz val="11"/>
        <color theme="1"/>
        <rFont val="Calibri"/>
        <family val="2"/>
        <scheme val="minor"/>
      </rPr>
      <t xml:space="preserve">: If </t>
    </r>
    <r>
      <rPr>
        <b/>
        <sz val="11"/>
        <color theme="1"/>
        <rFont val="Calibri"/>
        <family val="2"/>
        <scheme val="minor"/>
      </rPr>
      <t>four or more EPHR courses are transfer courses</t>
    </r>
    <r>
      <rPr>
        <sz val="11"/>
        <color theme="1"/>
        <rFont val="Calibri"/>
        <family val="2"/>
        <scheme val="minor"/>
      </rPr>
      <t>, include transfer grades as letter grades. For repeated classes, use grade of the most recent attempt.</t>
    </r>
  </si>
  <si>
    <r>
      <t>*</t>
    </r>
    <r>
      <rPr>
        <b/>
        <sz val="11"/>
        <color theme="1"/>
        <rFont val="Calibri"/>
        <family val="2"/>
        <scheme val="minor"/>
      </rPr>
      <t>Course</t>
    </r>
    <r>
      <rPr>
        <sz val="11"/>
        <color theme="1"/>
        <rFont val="Calibri"/>
        <family val="2"/>
        <scheme val="minor"/>
      </rPr>
      <t>: Click on the course's cell to access a dropdown list of approved substitute courses and select your course.</t>
    </r>
  </si>
  <si>
    <r>
      <t>**</t>
    </r>
    <r>
      <rPr>
        <b/>
        <sz val="11"/>
        <color theme="1"/>
        <rFont val="Calibri"/>
        <family val="2"/>
        <scheme val="minor"/>
      </rPr>
      <t>Grade/Credit</t>
    </r>
    <r>
      <rPr>
        <sz val="11"/>
        <color theme="1"/>
        <rFont val="Calibri"/>
        <family val="2"/>
        <scheme val="minor"/>
      </rPr>
      <t>: Include only OSU grades. For transfer credit, indicate grade as "Transfer." For repeated classes, use grade of the highest attempt.</t>
    </r>
  </si>
  <si>
    <r>
      <rPr>
        <b/>
        <sz val="11"/>
        <color theme="1"/>
        <rFont val="Calibri"/>
        <family val="2"/>
        <scheme val="minor"/>
      </rPr>
      <t>*** EPHR Calculation:</t>
    </r>
    <r>
      <rPr>
        <sz val="11"/>
        <color theme="1"/>
        <rFont val="Calibri"/>
        <family val="2"/>
        <scheme val="minor"/>
      </rPr>
      <t xml:space="preserve"> This calculator is intended to be a planning tool. Final calculations of EPHR are decided by the department of admission.</t>
    </r>
  </si>
  <si>
    <t>EPHR</t>
  </si>
  <si>
    <t>Eligibility Point-Hour Ratio, calculated based on only EPHR courses</t>
  </si>
  <si>
    <t>CPHR</t>
  </si>
  <si>
    <t>Cumulative Point-Hour Ratio, calculated based on all graded coursework complete at OSU</t>
  </si>
  <si>
    <r>
      <t xml:space="preserve">This EPHR calculator should be used by students planning to start major classes during </t>
    </r>
    <r>
      <rPr>
        <b/>
        <sz val="11"/>
        <color theme="1"/>
        <rFont val="Calibri"/>
        <family val="2"/>
        <scheme val="minor"/>
      </rPr>
      <t>Summer 2017, Autumn 2017, or Spring 2018</t>
    </r>
    <r>
      <rPr>
        <sz val="11"/>
        <color theme="1"/>
        <rFont val="Calibri"/>
        <family val="2"/>
        <scheme val="minor"/>
      </rPr>
      <t>.</t>
    </r>
  </si>
  <si>
    <r>
      <t>*</t>
    </r>
    <r>
      <rPr>
        <b/>
        <sz val="11"/>
        <color theme="1"/>
        <rFont val="Calibri"/>
        <family val="2"/>
        <scheme val="minor"/>
      </rPr>
      <t>Course</t>
    </r>
    <r>
      <rPr>
        <sz val="11"/>
        <color theme="1"/>
        <rFont val="Calibri"/>
        <family val="2"/>
        <scheme val="minor"/>
      </rPr>
      <t>: Click on the course's cell to access a dropdown list of approved substitute courses and select your course.</t>
    </r>
  </si>
  <si>
    <r>
      <t>**</t>
    </r>
    <r>
      <rPr>
        <b/>
        <sz val="11"/>
        <color theme="1"/>
        <rFont val="Calibri"/>
        <family val="2"/>
        <scheme val="minor"/>
      </rPr>
      <t>Grade/Credit</t>
    </r>
    <r>
      <rPr>
        <sz val="11"/>
        <color theme="1"/>
        <rFont val="Calibri"/>
        <family val="2"/>
        <scheme val="minor"/>
      </rPr>
      <t>: Include only OSU grades. For transfer credit, indicate grade as "Transfer." For repeated classes, use grade of the highest attempt.</t>
    </r>
  </si>
  <si>
    <r>
      <rPr>
        <b/>
        <sz val="11"/>
        <color theme="1"/>
        <rFont val="Calibri"/>
        <family val="2"/>
        <scheme val="minor"/>
      </rPr>
      <t>*** EPHR Calculation:</t>
    </r>
    <r>
      <rPr>
        <sz val="11"/>
        <color theme="1"/>
        <rFont val="Calibri"/>
        <family val="2"/>
        <scheme val="minor"/>
      </rPr>
      <t xml:space="preserve"> This calculator is intended to be a planning tool. Final calculations of EPHR are decided by the department of admission.</t>
    </r>
  </si>
  <si>
    <t>you meet the following criteria:</t>
  </si>
  <si>
    <t>- completed all EPHR courses,</t>
  </si>
  <si>
    <t xml:space="preserve">- completed ENGLISH 1110, University Survey, and ENGR 1182, and </t>
  </si>
  <si>
    <t>- are enrolled in or have completed CSE 1223, MATH 2568, STATS  3470</t>
  </si>
  <si>
    <t>College of Engineering Admission to Major</t>
  </si>
  <si>
    <t>This EPHR calculator is a tool designed to help you quickly estimate your EPHR, based on grades you have already earned and future grades you anticipate earning.</t>
  </si>
  <si>
    <t>=</t>
  </si>
  <si>
    <t>DEFINITIONS</t>
  </si>
  <si>
    <t>This is a planning tool only. It is not your official EPHR, as it cannot take into account scenarios such as repeated courses or transfer grades with varying credit hours. The department of each major program determines the final calculation of your admission to major point-hour ratios. However, it can help you estimate your EPHR to determine if you are on track for your program, as well as see how your EPHR may change with different grades in future courses.</t>
  </si>
  <si>
    <t>1.</t>
  </si>
  <si>
    <t>2.</t>
  </si>
  <si>
    <t>3.</t>
  </si>
  <si>
    <t>Some programs evaluate both your EPHR (eligibility point-hour ratio) and your OSU CPHR (cumulative point-hour ratio). Your CPHR is based on all grades from Ohio State, which you can view on your student record on My Buckeye Link.</t>
  </si>
  <si>
    <t>Always work with your academic advisor to ensure you are on track for your major.</t>
  </si>
  <si>
    <r>
      <t>Each spreadsheet will include two EPHR calculators, one for the current academic year and one for the upcoming academic year.</t>
    </r>
    <r>
      <rPr>
        <b/>
        <sz val="11"/>
        <color theme="1"/>
        <rFont val="Calibri"/>
        <family val="2"/>
        <scheme val="minor"/>
      </rPr>
      <t xml:space="preserve"> Pay attention to the dates and use the calculator listed for the semester in which you plan to begin your major classes.</t>
    </r>
    <r>
      <rPr>
        <sz val="11"/>
        <color theme="1"/>
        <rFont val="Calibri"/>
        <family val="2"/>
        <scheme val="minor"/>
      </rPr>
      <t xml:space="preserve"> (Typically, the semester AFTER you will submit your petition.)</t>
    </r>
  </si>
  <si>
    <r>
      <rPr>
        <b/>
        <sz val="11"/>
        <color theme="1"/>
        <rFont val="Calibri"/>
        <family val="2"/>
        <scheme val="minor"/>
      </rPr>
      <t>Click on a tab</t>
    </r>
    <r>
      <rPr>
        <sz val="11"/>
        <color theme="1"/>
        <rFont val="Calibri"/>
        <family val="2"/>
        <scheme val="minor"/>
      </rPr>
      <t xml:space="preserve"> at the bottom of the spreadsheet to view the EPHR and admission to major information for that program. </t>
    </r>
  </si>
  <si>
    <r>
      <t>This EPHR calculator should be used by students planning to start major classes during</t>
    </r>
    <r>
      <rPr>
        <b/>
        <sz val="11"/>
        <color theme="1"/>
        <rFont val="Calibri"/>
        <family val="2"/>
        <scheme val="minor"/>
      </rPr>
      <t xml:space="preserve"> Autumn 2018, or Spring 2019</t>
    </r>
    <r>
      <rPr>
        <sz val="11"/>
        <color theme="1"/>
        <rFont val="Calibri"/>
        <family val="2"/>
        <scheme val="minor"/>
      </rPr>
      <t>.</t>
    </r>
  </si>
  <si>
    <t>EPHR Calculator, AU18 - SP19</t>
  </si>
  <si>
    <r>
      <t xml:space="preserve">This EPHR calculator should be used by students planning to start major classes during </t>
    </r>
    <r>
      <rPr>
        <b/>
        <sz val="11"/>
        <color theme="1"/>
        <rFont val="Calibri"/>
        <family val="2"/>
        <scheme val="minor"/>
      </rPr>
      <t>Autumn 2018, or Spring 2019</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</si>
</sst>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scheme val="minor"/>
    </font>
    <font>
      <b/>
      <sz val="11"/>
      <color theme="1"/>
      <name val="Calibri"/>
      <family val="2"/>
      <scheme val="minor"/>
    </font>
    <font>
      <b/>
      <sz val="16"/>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83">
    <xf numFmtId="0" fontId="0" fillId="0" borderId="0" xfId="0"/>
    <xf numFmtId="0" fontId="1" fillId="0" borderId="0" xfId="0" applyFont="1"/>
    <xf numFmtId="0" fontId="0" fillId="0" borderId="0" xfId="0" applyAlignment="1">
      <alignment horizontal="center"/>
    </xf>
    <xf numFmtId="0" fontId="1" fillId="0" borderId="0" xfId="0" applyFont="1" applyFill="1" applyBorder="1" applyAlignment="1">
      <alignment vertical="center" wrapText="1"/>
    </xf>
    <xf numFmtId="0" fontId="0" fillId="2" borderId="28" xfId="0" applyFill="1" applyBorder="1"/>
    <xf numFmtId="0" fontId="0" fillId="2" borderId="8" xfId="0" applyFill="1" applyBorder="1"/>
    <xf numFmtId="164" fontId="1" fillId="0" borderId="2" xfId="0" applyNumberFormat="1" applyFont="1" applyBorder="1" applyAlignment="1">
      <alignment horizontal="center"/>
    </xf>
    <xf numFmtId="0" fontId="1" fillId="3" borderId="3" xfId="0" applyFont="1" applyFill="1" applyBorder="1" applyAlignment="1">
      <alignment horizontal="center"/>
    </xf>
    <xf numFmtId="0" fontId="0" fillId="2" borderId="8" xfId="0" applyFont="1" applyFill="1" applyBorder="1"/>
    <xf numFmtId="0" fontId="1" fillId="3" borderId="3" xfId="0" applyFont="1" applyFill="1" applyBorder="1"/>
    <xf numFmtId="0" fontId="1" fillId="3" borderId="16" xfId="0" applyFont="1" applyFill="1" applyBorder="1" applyAlignment="1">
      <alignment horizontal="center"/>
    </xf>
    <xf numFmtId="0" fontId="1" fillId="3" borderId="29" xfId="0" applyFont="1" applyFill="1" applyBorder="1" applyAlignment="1">
      <alignment horizontal="center"/>
    </xf>
    <xf numFmtId="0" fontId="0" fillId="3" borderId="15" xfId="0" applyFill="1" applyBorder="1" applyAlignment="1">
      <alignment horizontal="center"/>
    </xf>
    <xf numFmtId="0" fontId="0" fillId="3" borderId="7" xfId="0" applyFill="1" applyBorder="1" applyAlignment="1">
      <alignment horizontal="center"/>
    </xf>
    <xf numFmtId="0" fontId="0" fillId="3" borderId="30" xfId="0" applyFill="1" applyBorder="1" applyAlignment="1">
      <alignment horizontal="center"/>
    </xf>
    <xf numFmtId="0" fontId="0" fillId="0" borderId="0" xfId="0" applyFill="1" applyBorder="1" applyAlignment="1"/>
    <xf numFmtId="0" fontId="0" fillId="0" borderId="0" xfId="0" applyBorder="1" applyAlignment="1"/>
    <xf numFmtId="0" fontId="1" fillId="0" borderId="0" xfId="0" applyFont="1" applyAlignment="1">
      <alignment vertical="top"/>
    </xf>
    <xf numFmtId="0" fontId="2" fillId="0" borderId="0" xfId="0" applyFont="1" applyAlignment="1">
      <alignment vertical="top"/>
    </xf>
    <xf numFmtId="0" fontId="0" fillId="0" borderId="0" xfId="0" applyFont="1" applyAlignment="1">
      <alignment vertical="top"/>
    </xf>
    <xf numFmtId="0" fontId="0" fillId="4" borderId="14" xfId="0" applyFill="1" applyBorder="1"/>
    <xf numFmtId="0" fontId="0" fillId="4" borderId="18" xfId="0" applyFill="1" applyBorder="1"/>
    <xf numFmtId="0" fontId="0" fillId="4" borderId="9" xfId="0" applyFill="1" applyBorder="1"/>
    <xf numFmtId="0" fontId="0" fillId="4" borderId="25" xfId="0" applyFill="1" applyBorder="1" applyAlignment="1">
      <alignment horizontal="center"/>
    </xf>
    <xf numFmtId="0" fontId="0" fillId="4" borderId="24" xfId="0" applyFill="1" applyBorder="1" applyAlignment="1">
      <alignment horizontal="center"/>
    </xf>
    <xf numFmtId="0" fontId="0" fillId="4" borderId="14" xfId="0" applyFill="1" applyBorder="1" applyAlignment="1">
      <alignment horizontal="center"/>
    </xf>
    <xf numFmtId="0" fontId="0" fillId="4" borderId="18" xfId="0" applyFill="1" applyBorder="1" applyAlignment="1">
      <alignment horizontal="center"/>
    </xf>
    <xf numFmtId="0" fontId="0" fillId="4" borderId="9"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31" xfId="0" applyFill="1" applyBorder="1"/>
    <xf numFmtId="0" fontId="0" fillId="4" borderId="8" xfId="0" applyFill="1" applyBorder="1"/>
    <xf numFmtId="0" fontId="0" fillId="2" borderId="7" xfId="0" applyFill="1" applyBorder="1"/>
    <xf numFmtId="164" fontId="0" fillId="0" borderId="3" xfId="0" applyNumberFormat="1" applyBorder="1" applyAlignment="1">
      <alignment horizontal="center"/>
    </xf>
    <xf numFmtId="0" fontId="1" fillId="3" borderId="1" xfId="0" applyFont="1" applyFill="1" applyBorder="1" applyAlignment="1">
      <alignment horizontal="center"/>
    </xf>
    <xf numFmtId="49" fontId="0" fillId="5" borderId="14" xfId="0" applyNumberFormat="1" applyFont="1" applyFill="1" applyBorder="1" applyAlignment="1">
      <alignment horizontal="center"/>
    </xf>
    <xf numFmtId="49" fontId="0" fillId="5" borderId="8" xfId="0" applyNumberFormat="1" applyFont="1" applyFill="1" applyBorder="1" applyAlignment="1">
      <alignment horizontal="center"/>
    </xf>
    <xf numFmtId="0" fontId="0" fillId="5" borderId="8" xfId="0" applyFont="1" applyFill="1" applyBorder="1" applyAlignment="1">
      <alignment horizontal="center"/>
    </xf>
    <xf numFmtId="0" fontId="0" fillId="5" borderId="14" xfId="0" applyFill="1" applyBorder="1" applyAlignment="1">
      <alignment horizontal="center"/>
    </xf>
    <xf numFmtId="0" fontId="0" fillId="5" borderId="9" xfId="0" applyFill="1" applyBorder="1" applyAlignment="1">
      <alignment horizontal="center"/>
    </xf>
    <xf numFmtId="0" fontId="0" fillId="0" borderId="0" xfId="0" applyFont="1" applyAlignment="1">
      <alignment horizontal="left" wrapText="1"/>
    </xf>
    <xf numFmtId="0" fontId="1" fillId="2" borderId="3" xfId="0" applyFont="1" applyFill="1" applyBorder="1" applyAlignment="1">
      <alignment horizontal="center"/>
    </xf>
    <xf numFmtId="0" fontId="1" fillId="4" borderId="4" xfId="0" applyFont="1" applyFill="1" applyBorder="1"/>
    <xf numFmtId="0" fontId="1" fillId="4" borderId="3" xfId="0" applyFont="1" applyFill="1" applyBorder="1" applyAlignment="1">
      <alignment horizontal="center"/>
    </xf>
    <xf numFmtId="0" fontId="1" fillId="4" borderId="16" xfId="0" applyFont="1" applyFill="1" applyBorder="1" applyAlignment="1">
      <alignment horizontal="center"/>
    </xf>
    <xf numFmtId="0" fontId="1" fillId="2"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4" borderId="18" xfId="0" applyFill="1" applyBorder="1" applyAlignment="1">
      <alignment horizontal="center" vertical="center"/>
    </xf>
    <xf numFmtId="0" fontId="0" fillId="4" borderId="21" xfId="0" applyFill="1" applyBorder="1" applyAlignment="1">
      <alignment horizontal="center" vertical="center"/>
    </xf>
    <xf numFmtId="0" fontId="0" fillId="5" borderId="14" xfId="0" applyFill="1" applyBorder="1" applyAlignment="1">
      <alignment horizontal="center" vertical="center"/>
    </xf>
    <xf numFmtId="0" fontId="0" fillId="4" borderId="24" xfId="0" applyFill="1" applyBorder="1" applyAlignment="1">
      <alignment horizontal="center" vertical="center"/>
    </xf>
    <xf numFmtId="0" fontId="0" fillId="4" borderId="14" xfId="0" applyFill="1" applyBorder="1" applyAlignment="1">
      <alignment horizontal="center" vertical="center"/>
    </xf>
    <xf numFmtId="0" fontId="0" fillId="0" borderId="3" xfId="0" applyBorder="1"/>
    <xf numFmtId="0" fontId="0" fillId="0" borderId="0" xfId="0" applyAlignment="1">
      <alignment horizontal="left"/>
    </xf>
    <xf numFmtId="0" fontId="0" fillId="4" borderId="18" xfId="0" applyFill="1" applyBorder="1" applyAlignment="1">
      <alignment horizontal="left" vertical="center"/>
    </xf>
    <xf numFmtId="0" fontId="0" fillId="2" borderId="30" xfId="0" applyFill="1" applyBorder="1"/>
    <xf numFmtId="0" fontId="0" fillId="4" borderId="2" xfId="0" applyFill="1" applyBorder="1" applyAlignment="1">
      <alignment horizontal="center"/>
    </xf>
    <xf numFmtId="0" fontId="0" fillId="0" borderId="1" xfId="0" applyBorder="1" applyAlignment="1">
      <alignment horizontal="center"/>
    </xf>
    <xf numFmtId="0" fontId="0" fillId="0" borderId="2" xfId="0" applyFill="1" applyBorder="1" applyAlignment="1">
      <alignment horizontal="center"/>
    </xf>
    <xf numFmtId="0" fontId="0" fillId="0" borderId="3" xfId="0" applyBorder="1" applyAlignment="1">
      <alignment horizontal="center"/>
    </xf>
    <xf numFmtId="0" fontId="0" fillId="4" borderId="15" xfId="0" applyFill="1" applyBorder="1" applyAlignment="1">
      <alignment horizontal="center"/>
    </xf>
    <xf numFmtId="0" fontId="1" fillId="0" borderId="26" xfId="0" applyFont="1" applyFill="1" applyBorder="1" applyAlignment="1">
      <alignment horizontal="center" vertical="center" textRotation="90" wrapText="1"/>
    </xf>
    <xf numFmtId="0" fontId="0" fillId="4" borderId="17" xfId="0" applyFill="1" applyBorder="1"/>
    <xf numFmtId="0" fontId="0" fillId="4" borderId="13" xfId="0" applyFill="1" applyBorder="1" applyAlignment="1">
      <alignment horizontal="center"/>
    </xf>
    <xf numFmtId="49" fontId="0" fillId="5" borderId="9" xfId="0" applyNumberFormat="1" applyFont="1" applyFill="1" applyBorder="1" applyAlignment="1">
      <alignment horizontal="center"/>
    </xf>
    <xf numFmtId="0" fontId="0" fillId="3" borderId="14" xfId="0" applyFill="1" applyBorder="1" applyAlignment="1">
      <alignment horizontal="center"/>
    </xf>
    <xf numFmtId="0" fontId="0" fillId="4" borderId="7" xfId="0" applyFill="1" applyBorder="1" applyAlignment="1">
      <alignment horizontal="center"/>
    </xf>
    <xf numFmtId="0" fontId="1" fillId="3" borderId="14" xfId="0" applyFont="1" applyFill="1" applyBorder="1" applyAlignment="1">
      <alignment horizontal="center"/>
    </xf>
    <xf numFmtId="164" fontId="0" fillId="0" borderId="8" xfId="0" applyNumberFormat="1" applyBorder="1" applyAlignment="1">
      <alignment horizontal="center"/>
    </xf>
    <xf numFmtId="0" fontId="1" fillId="3" borderId="8" xfId="0" applyFont="1" applyFill="1" applyBorder="1" applyAlignment="1">
      <alignment horizontal="center"/>
    </xf>
    <xf numFmtId="164" fontId="0" fillId="0" borderId="9" xfId="0" applyNumberFormat="1" applyBorder="1" applyAlignment="1">
      <alignment horizontal="center"/>
    </xf>
    <xf numFmtId="0" fontId="0" fillId="0" borderId="0" xfId="0" applyAlignment="1"/>
    <xf numFmtId="0" fontId="0" fillId="3" borderId="28" xfId="0" applyFill="1" applyBorder="1" applyAlignment="1">
      <alignment horizontal="center"/>
    </xf>
    <xf numFmtId="0" fontId="0" fillId="3" borderId="26" xfId="0" applyFill="1" applyBorder="1" applyAlignment="1">
      <alignment horizontal="center"/>
    </xf>
    <xf numFmtId="0" fontId="1" fillId="3" borderId="2" xfId="0" applyFont="1" applyFill="1" applyBorder="1"/>
    <xf numFmtId="0" fontId="1" fillId="3" borderId="2" xfId="0" applyFont="1" applyFill="1" applyBorder="1" applyAlignment="1">
      <alignment horizontal="center"/>
    </xf>
    <xf numFmtId="0" fontId="1" fillId="3" borderId="27" xfId="0" applyFont="1" applyFill="1" applyBorder="1" applyAlignment="1">
      <alignment horizontal="center"/>
    </xf>
    <xf numFmtId="0" fontId="1" fillId="4" borderId="29" xfId="0" applyFont="1" applyFill="1" applyBorder="1" applyAlignment="1">
      <alignment horizontal="center"/>
    </xf>
    <xf numFmtId="0" fontId="1" fillId="4" borderId="3" xfId="0" applyFont="1" applyFill="1" applyBorder="1"/>
    <xf numFmtId="0" fontId="0" fillId="4" borderId="14" xfId="0" applyFill="1" applyBorder="1" applyAlignment="1">
      <alignment horizontal="left" vertical="center"/>
    </xf>
    <xf numFmtId="0" fontId="0" fillId="4" borderId="8" xfId="0" applyFill="1" applyBorder="1" applyAlignment="1">
      <alignment horizontal="center"/>
    </xf>
    <xf numFmtId="0" fontId="1" fillId="4" borderId="4" xfId="0" applyFont="1" applyFill="1" applyBorder="1" applyAlignment="1">
      <alignment horizontal="center"/>
    </xf>
    <xf numFmtId="49" fontId="0" fillId="5" borderId="21" xfId="0" applyNumberFormat="1" applyFont="1" applyFill="1" applyBorder="1" applyAlignment="1">
      <alignment horizontal="center"/>
    </xf>
    <xf numFmtId="49" fontId="0" fillId="5" borderId="22" xfId="0" applyNumberFormat="1" applyFont="1" applyFill="1" applyBorder="1" applyAlignment="1">
      <alignment horizontal="center"/>
    </xf>
    <xf numFmtId="49" fontId="0" fillId="5" borderId="32" xfId="0" applyNumberFormat="1" applyFont="1" applyFill="1" applyBorder="1" applyAlignment="1">
      <alignment horizontal="center"/>
    </xf>
    <xf numFmtId="49" fontId="0" fillId="5" borderId="23" xfId="0" applyNumberFormat="1" applyFont="1" applyFill="1" applyBorder="1" applyAlignment="1">
      <alignment horizontal="center"/>
    </xf>
    <xf numFmtId="0" fontId="0" fillId="5" borderId="21" xfId="0" applyFill="1" applyBorder="1" applyAlignment="1">
      <alignment horizontal="center"/>
    </xf>
    <xf numFmtId="0" fontId="0" fillId="5" borderId="23" xfId="0" applyFill="1" applyBorder="1" applyAlignment="1">
      <alignment horizontal="center"/>
    </xf>
    <xf numFmtId="0" fontId="1" fillId="3" borderId="11" xfId="0" applyFont="1" applyFill="1" applyBorder="1" applyAlignment="1">
      <alignment horizontal="center"/>
    </xf>
    <xf numFmtId="0" fontId="2" fillId="0" borderId="0" xfId="0" applyFont="1" applyAlignment="1">
      <alignment horizontal="right" vertical="top"/>
    </xf>
    <xf numFmtId="0" fontId="0" fillId="2" borderId="17" xfId="0" applyFont="1" applyFill="1" applyBorder="1"/>
    <xf numFmtId="0" fontId="0" fillId="5" borderId="17" xfId="0" applyFont="1" applyFill="1" applyBorder="1" applyAlignment="1">
      <alignment horizont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0" borderId="0" xfId="0" applyAlignment="1">
      <alignment horizontal="left"/>
    </xf>
    <xf numFmtId="0" fontId="1" fillId="3" borderId="1" xfId="0" applyFont="1" applyFill="1" applyBorder="1" applyAlignment="1">
      <alignment horizontal="center" wrapText="1"/>
    </xf>
    <xf numFmtId="0" fontId="0" fillId="0" borderId="0" xfId="0" applyAlignment="1">
      <alignment horizontal="left"/>
    </xf>
    <xf numFmtId="0" fontId="1" fillId="3"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4" borderId="21" xfId="0" applyFill="1" applyBorder="1"/>
    <xf numFmtId="0" fontId="0" fillId="4" borderId="22" xfId="0" applyFill="1" applyBorder="1"/>
    <xf numFmtId="0" fontId="0" fillId="4" borderId="22" xfId="0" applyFont="1" applyFill="1" applyBorder="1"/>
    <xf numFmtId="0" fontId="0" fillId="4" borderId="23" xfId="0" applyFill="1" applyBorder="1" applyAlignment="1">
      <alignment horizontal="left" vertical="center"/>
    </xf>
    <xf numFmtId="0" fontId="1" fillId="5" borderId="6" xfId="0" applyFont="1" applyFill="1" applyBorder="1" applyAlignment="1">
      <alignment horizontal="center"/>
    </xf>
    <xf numFmtId="0" fontId="0" fillId="4" borderId="0" xfId="0" applyFill="1"/>
    <xf numFmtId="0" fontId="0" fillId="4" borderId="0" xfId="0" applyFill="1" applyBorder="1" applyAlignment="1"/>
    <xf numFmtId="0" fontId="0" fillId="0" borderId="0" xfId="0" applyFont="1"/>
    <xf numFmtId="0" fontId="1" fillId="0" borderId="0" xfId="0" applyFont="1" applyAlignment="1">
      <alignment horizontal="right" vertical="top"/>
    </xf>
    <xf numFmtId="0" fontId="0" fillId="4" borderId="0" xfId="0" applyFill="1" applyAlignment="1">
      <alignment horizontal="center"/>
    </xf>
    <xf numFmtId="0" fontId="1" fillId="4" borderId="0" xfId="0" applyFont="1" applyFill="1"/>
    <xf numFmtId="0" fontId="0" fillId="0" borderId="0" xfId="0" applyFill="1"/>
    <xf numFmtId="0" fontId="0" fillId="4" borderId="0" xfId="0" applyFill="1" applyAlignment="1">
      <alignment horizontal="left"/>
    </xf>
    <xf numFmtId="0" fontId="0" fillId="0" borderId="0" xfId="0" applyFill="1" applyAlignment="1">
      <alignment horizontal="left"/>
    </xf>
    <xf numFmtId="0" fontId="0" fillId="0" borderId="0" xfId="0" applyFill="1" applyAlignment="1">
      <alignment horizontal="center"/>
    </xf>
    <xf numFmtId="0" fontId="1" fillId="0" borderId="0" xfId="0" applyFont="1" applyFill="1"/>
    <xf numFmtId="0" fontId="0" fillId="0" borderId="0" xfId="0" applyFont="1" applyAlignment="1">
      <alignment horizontal="left"/>
    </xf>
    <xf numFmtId="164" fontId="0" fillId="0" borderId="1" xfId="0" applyNumberFormat="1" applyBorder="1" applyAlignment="1">
      <alignment wrapText="1"/>
    </xf>
    <xf numFmtId="0" fontId="0" fillId="0" borderId="28" xfId="0" quotePrefix="1" applyBorder="1"/>
    <xf numFmtId="0" fontId="0" fillId="0" borderId="0" xfId="0" applyFont="1" applyFill="1"/>
    <xf numFmtId="0" fontId="0" fillId="0" borderId="0" xfId="0" applyAlignment="1">
      <alignment wrapText="1"/>
    </xf>
    <xf numFmtId="0" fontId="3" fillId="0" borderId="0" xfId="0" applyFont="1" applyAlignment="1"/>
    <xf numFmtId="0" fontId="1" fillId="0" borderId="0" xfId="0" applyFont="1" applyAlignment="1"/>
    <xf numFmtId="49" fontId="0" fillId="0" borderId="0" xfId="0" applyNumberFormat="1"/>
    <xf numFmtId="49" fontId="0" fillId="0" borderId="0" xfId="0" applyNumberFormat="1" applyAlignment="1">
      <alignment vertical="top"/>
    </xf>
    <xf numFmtId="0" fontId="0" fillId="0" borderId="0" xfId="0" applyAlignment="1">
      <alignment horizontal="left" wrapText="1"/>
    </xf>
    <xf numFmtId="0" fontId="0" fillId="0" borderId="0" xfId="0" applyAlignment="1">
      <alignment horizontal="left" vertical="top" wrapText="1"/>
    </xf>
    <xf numFmtId="0" fontId="1" fillId="0" borderId="0" xfId="0" applyFont="1" applyAlignment="1">
      <alignment horizontal="left"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11" xfId="0" applyFill="1" applyBorder="1" applyAlignment="1">
      <alignment horizontal="center" vertical="top" wrapText="1"/>
    </xf>
    <xf numFmtId="0" fontId="0" fillId="4" borderId="27" xfId="0" applyFill="1" applyBorder="1" applyAlignment="1">
      <alignment horizontal="center" vertical="top" wrapText="1"/>
    </xf>
    <xf numFmtId="0" fontId="1" fillId="2" borderId="1"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11" xfId="0" applyFill="1" applyBorder="1" applyAlignment="1">
      <alignment horizontal="left" vertical="top" wrapText="1"/>
    </xf>
    <xf numFmtId="0" fontId="0" fillId="4" borderId="27" xfId="0" applyFill="1" applyBorder="1" applyAlignment="1">
      <alignment horizontal="left" vertical="top" wrapText="1"/>
    </xf>
    <xf numFmtId="0" fontId="0" fillId="4" borderId="0" xfId="0" applyFill="1" applyAlignment="1">
      <alignment horizontal="left"/>
    </xf>
    <xf numFmtId="0" fontId="0" fillId="0" borderId="0" xfId="0" applyAlignment="1">
      <alignment horizontal="left"/>
    </xf>
    <xf numFmtId="0" fontId="1" fillId="4" borderId="1" xfId="0" applyFont="1" applyFill="1" applyBorder="1" applyAlignment="1">
      <alignment horizontal="center" vertical="center" textRotation="90" wrapText="1"/>
    </xf>
    <xf numFmtId="0" fontId="1" fillId="4" borderId="28" xfId="0" applyFont="1" applyFill="1" applyBorder="1" applyAlignment="1">
      <alignment horizontal="center" vertical="center" textRotation="90" wrapText="1"/>
    </xf>
    <xf numFmtId="0" fontId="1" fillId="4" borderId="2" xfId="0" applyFont="1" applyFill="1" applyBorder="1" applyAlignment="1">
      <alignment horizontal="center" vertical="center" textRotation="90" wrapText="1"/>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26" xfId="0" applyFill="1" applyBorder="1" applyAlignment="1">
      <alignment horizontal="center" vertical="center"/>
    </xf>
    <xf numFmtId="0" fontId="0" fillId="2" borderId="11" xfId="0" applyFill="1" applyBorder="1" applyAlignment="1">
      <alignment horizontal="center" vertical="center"/>
    </xf>
    <xf numFmtId="0" fontId="0" fillId="2" borderId="27" xfId="0" applyFill="1" applyBorder="1" applyAlignment="1">
      <alignment horizontal="center" vertical="center"/>
    </xf>
    <xf numFmtId="0" fontId="1" fillId="5" borderId="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2" borderId="4" xfId="0" applyFill="1" applyBorder="1" applyAlignment="1">
      <alignment horizontal="center"/>
    </xf>
    <xf numFmtId="0" fontId="0" fillId="2" borderId="29" xfId="0" applyFill="1" applyBorder="1" applyAlignment="1">
      <alignment horizontal="center"/>
    </xf>
    <xf numFmtId="0" fontId="0" fillId="0" borderId="16" xfId="0" applyFill="1" applyBorder="1" applyAlignment="1">
      <alignment horizontal="center"/>
    </xf>
    <xf numFmtId="0" fontId="0" fillId="0" borderId="29" xfId="0" applyFill="1" applyBorder="1" applyAlignment="1">
      <alignment horizontal="center"/>
    </xf>
    <xf numFmtId="0" fontId="0" fillId="4" borderId="36" xfId="0" applyFill="1" applyBorder="1" applyAlignment="1">
      <alignment horizontal="center" vertical="top" wrapText="1"/>
    </xf>
    <xf numFmtId="0" fontId="0" fillId="4" borderId="33" xfId="0" applyFill="1" applyBorder="1" applyAlignment="1">
      <alignment horizontal="center" vertical="top" wrapText="1"/>
    </xf>
    <xf numFmtId="0" fontId="0" fillId="4" borderId="37" xfId="0" applyFill="1" applyBorder="1" applyAlignment="1">
      <alignment horizontal="center" vertical="top" wrapText="1"/>
    </xf>
    <xf numFmtId="0" fontId="0" fillId="4" borderId="34" xfId="0" applyFill="1" applyBorder="1" applyAlignment="1">
      <alignment horizontal="center" vertical="top" wrapText="1"/>
    </xf>
    <xf numFmtId="0" fontId="0" fillId="4" borderId="38" xfId="0" applyFill="1" applyBorder="1" applyAlignment="1">
      <alignment horizontal="center" vertical="top" wrapText="1"/>
    </xf>
    <xf numFmtId="0" fontId="0" fillId="4" borderId="35" xfId="0" applyFill="1" applyBorder="1" applyAlignment="1">
      <alignment horizontal="center" vertical="top" wrapText="1"/>
    </xf>
    <xf numFmtId="0" fontId="0" fillId="4" borderId="5"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28" xfId="0" quotePrefix="1" applyBorder="1" applyAlignment="1">
      <alignment horizontal="left" wrapText="1"/>
    </xf>
    <xf numFmtId="0" fontId="0" fillId="0" borderId="2" xfId="0" quotePrefix="1" applyBorder="1" applyAlignment="1">
      <alignment horizontal="left" wrapText="1"/>
    </xf>
    <xf numFmtId="0" fontId="0" fillId="4" borderId="12" xfId="0" applyFill="1" applyBorder="1" applyAlignment="1">
      <alignment horizontal="center" vertical="top" wrapText="1"/>
    </xf>
    <xf numFmtId="0" fontId="0" fillId="4" borderId="10" xfId="0" applyFill="1" applyBorder="1" applyAlignment="1">
      <alignment horizontal="center" vertical="top" wrapText="1"/>
    </xf>
    <xf numFmtId="0" fontId="0" fillId="4" borderId="0" xfId="0" applyFill="1" applyBorder="1" applyAlignment="1">
      <alignment horizontal="center" vertical="top" wrapText="1"/>
    </xf>
    <xf numFmtId="0" fontId="0" fillId="4" borderId="13" xfId="0" applyFill="1" applyBorder="1" applyAlignment="1">
      <alignment horizontal="center" vertical="top" wrapText="1"/>
    </xf>
  </cellXfs>
  <cellStyles count="1">
    <cellStyle name="Normal" xfId="0" builtinId="0"/>
  </cellStyles>
  <dxfs count="214">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FFCCCC"/>
      <color rgb="FFCCCC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95250</xdr:colOff>
      <xdr:row>23</xdr:row>
      <xdr:rowOff>133350</xdr:rowOff>
    </xdr:from>
    <xdr:to>
      <xdr:col>5</xdr:col>
      <xdr:colOff>342900</xdr:colOff>
      <xdr:row>28</xdr:row>
      <xdr:rowOff>123825</xdr:rowOff>
    </xdr:to>
    <xdr:grpSp>
      <xdr:nvGrpSpPr>
        <xdr:cNvPr id="8" name="Group 7"/>
        <xdr:cNvGrpSpPr/>
      </xdr:nvGrpSpPr>
      <xdr:grpSpPr>
        <a:xfrm>
          <a:off x="1628775" y="5181600"/>
          <a:ext cx="6657975" cy="942975"/>
          <a:chOff x="1628775" y="5181600"/>
          <a:chExt cx="6657975" cy="942975"/>
        </a:xfrm>
      </xdr:grpSpPr>
      <xdr:sp macro="" textlink="">
        <xdr:nvSpPr>
          <xdr:cNvPr id="5" name="Down Arrow 4"/>
          <xdr:cNvSpPr/>
        </xdr:nvSpPr>
        <xdr:spPr>
          <a:xfrm>
            <a:off x="1628775"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6" name="Down Arrow 5"/>
          <xdr:cNvSpPr/>
        </xdr:nvSpPr>
        <xdr:spPr>
          <a:xfrm>
            <a:off x="7810500"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xdr:cNvSpPr/>
        </xdr:nvSpPr>
        <xdr:spPr>
          <a:xfrm>
            <a:off x="1752600" y="5181600"/>
            <a:ext cx="6419850" cy="180975"/>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showGridLines="0" workbookViewId="0">
      <selection activeCell="D20" sqref="D20:D21"/>
    </sheetView>
  </sheetViews>
  <sheetFormatPr defaultRowHeight="14.4" x14ac:dyDescent="0.3"/>
  <cols>
    <col min="2" max="2" width="10.5546875" customWidth="1"/>
    <col min="3" max="3" width="3.33203125" customWidth="1"/>
    <col min="4" max="4" width="87" customWidth="1"/>
    <col min="6" max="6" width="6.5546875" customWidth="1"/>
    <col min="7" max="7" width="4" customWidth="1"/>
  </cols>
  <sheetData>
    <row r="1" spans="2:17" ht="25.8" x14ac:dyDescent="0.5">
      <c r="B1" s="126" t="s">
        <v>189</v>
      </c>
      <c r="D1" s="126"/>
      <c r="E1" s="126"/>
      <c r="F1" s="126"/>
      <c r="G1" s="126"/>
      <c r="H1" s="126"/>
      <c r="I1" s="126"/>
      <c r="J1" s="126"/>
      <c r="K1" s="126"/>
      <c r="L1" s="126"/>
      <c r="M1" s="126"/>
      <c r="N1" s="126"/>
      <c r="O1" s="126"/>
      <c r="P1" s="126"/>
      <c r="Q1" s="126"/>
    </row>
    <row r="2" spans="2:17" ht="25.8" x14ac:dyDescent="0.5">
      <c r="B2" s="126" t="s">
        <v>136</v>
      </c>
      <c r="D2" s="126"/>
      <c r="E2" s="126"/>
      <c r="F2" s="126"/>
      <c r="G2" s="126"/>
      <c r="H2" s="126"/>
      <c r="I2" s="126"/>
      <c r="J2" s="126"/>
      <c r="K2" s="126"/>
      <c r="L2" s="126"/>
      <c r="M2" s="126"/>
      <c r="N2" s="126"/>
      <c r="O2" s="126"/>
      <c r="P2" s="126"/>
      <c r="Q2" s="126"/>
    </row>
    <row r="4" spans="2:17" ht="15" customHeight="1" x14ac:dyDescent="0.3">
      <c r="B4" s="132" t="s">
        <v>190</v>
      </c>
      <c r="C4" s="132"/>
      <c r="D4" s="132"/>
      <c r="F4" s="127" t="s">
        <v>192</v>
      </c>
      <c r="G4" s="127"/>
    </row>
    <row r="5" spans="2:17" x14ac:dyDescent="0.3">
      <c r="B5" s="132"/>
      <c r="C5" s="132"/>
      <c r="D5" s="132"/>
      <c r="F5" t="s">
        <v>177</v>
      </c>
      <c r="G5" t="s">
        <v>191</v>
      </c>
      <c r="H5" t="s">
        <v>178</v>
      </c>
    </row>
    <row r="7" spans="2:17" x14ac:dyDescent="0.3">
      <c r="B7" t="s">
        <v>137</v>
      </c>
      <c r="F7" t="s">
        <v>179</v>
      </c>
      <c r="G7" t="s">
        <v>191</v>
      </c>
      <c r="H7" t="s">
        <v>180</v>
      </c>
    </row>
    <row r="8" spans="2:17" ht="15" customHeight="1" x14ac:dyDescent="0.3">
      <c r="F8" t="s">
        <v>140</v>
      </c>
      <c r="G8" t="s">
        <v>191</v>
      </c>
      <c r="H8" t="s">
        <v>141</v>
      </c>
    </row>
    <row r="9" spans="2:17" ht="15" customHeight="1" x14ac:dyDescent="0.3">
      <c r="C9" s="128" t="s">
        <v>194</v>
      </c>
      <c r="D9" s="131" t="s">
        <v>193</v>
      </c>
      <c r="F9" t="s">
        <v>139</v>
      </c>
      <c r="G9" t="s">
        <v>191</v>
      </c>
      <c r="H9" t="s">
        <v>122</v>
      </c>
    </row>
    <row r="10" spans="2:17" ht="15" customHeight="1" x14ac:dyDescent="0.3">
      <c r="D10" s="131"/>
      <c r="F10" t="s">
        <v>142</v>
      </c>
      <c r="G10" t="s">
        <v>191</v>
      </c>
      <c r="H10" t="s">
        <v>143</v>
      </c>
    </row>
    <row r="11" spans="2:17" ht="15" customHeight="1" x14ac:dyDescent="0.3">
      <c r="D11" s="131"/>
      <c r="F11" t="s">
        <v>144</v>
      </c>
      <c r="G11" t="s">
        <v>191</v>
      </c>
      <c r="H11" t="s">
        <v>129</v>
      </c>
    </row>
    <row r="12" spans="2:17" ht="15" customHeight="1" x14ac:dyDescent="0.3">
      <c r="D12" s="131"/>
      <c r="F12" t="s">
        <v>145</v>
      </c>
      <c r="G12" t="s">
        <v>191</v>
      </c>
      <c r="H12" t="s">
        <v>131</v>
      </c>
    </row>
    <row r="13" spans="2:17" x14ac:dyDescent="0.3">
      <c r="D13" s="131"/>
      <c r="F13" t="s">
        <v>146</v>
      </c>
      <c r="G13" t="s">
        <v>191</v>
      </c>
      <c r="H13" t="s">
        <v>133</v>
      </c>
    </row>
    <row r="14" spans="2:17" ht="15" customHeight="1" x14ac:dyDescent="0.3">
      <c r="C14" s="128" t="s">
        <v>195</v>
      </c>
      <c r="D14" s="130" t="s">
        <v>197</v>
      </c>
      <c r="F14" t="s">
        <v>147</v>
      </c>
      <c r="G14" t="s">
        <v>191</v>
      </c>
      <c r="H14" t="s">
        <v>130</v>
      </c>
    </row>
    <row r="15" spans="2:17" x14ac:dyDescent="0.3">
      <c r="D15" s="130"/>
      <c r="F15" t="s">
        <v>148</v>
      </c>
      <c r="G15" t="s">
        <v>191</v>
      </c>
      <c r="H15" t="s">
        <v>128</v>
      </c>
    </row>
    <row r="16" spans="2:17" x14ac:dyDescent="0.3">
      <c r="D16" s="130"/>
      <c r="F16" t="s">
        <v>149</v>
      </c>
      <c r="G16" t="s">
        <v>191</v>
      </c>
      <c r="H16" t="s">
        <v>132</v>
      </c>
    </row>
    <row r="17" spans="2:8" x14ac:dyDescent="0.3">
      <c r="C17" s="128" t="s">
        <v>196</v>
      </c>
      <c r="D17" s="125" t="s">
        <v>198</v>
      </c>
      <c r="F17" t="s">
        <v>150</v>
      </c>
      <c r="G17" t="s">
        <v>191</v>
      </c>
      <c r="H17" t="s">
        <v>151</v>
      </c>
    </row>
    <row r="18" spans="2:8" x14ac:dyDescent="0.3">
      <c r="F18" t="s">
        <v>152</v>
      </c>
      <c r="G18" t="s">
        <v>191</v>
      </c>
      <c r="H18" t="s">
        <v>113</v>
      </c>
    </row>
    <row r="19" spans="2:8" x14ac:dyDescent="0.3">
      <c r="B19" s="1" t="s">
        <v>138</v>
      </c>
      <c r="F19" t="s">
        <v>153</v>
      </c>
      <c r="G19" t="s">
        <v>191</v>
      </c>
      <c r="H19" t="s">
        <v>127</v>
      </c>
    </row>
    <row r="20" spans="2:8" ht="15" customHeight="1" x14ac:dyDescent="0.3">
      <c r="C20" s="128" t="s">
        <v>194</v>
      </c>
      <c r="D20" s="131" t="s">
        <v>200</v>
      </c>
      <c r="F20" t="s">
        <v>154</v>
      </c>
      <c r="G20" t="s">
        <v>191</v>
      </c>
      <c r="H20" t="s">
        <v>67</v>
      </c>
    </row>
    <row r="21" spans="2:8" x14ac:dyDescent="0.3">
      <c r="D21" s="131"/>
      <c r="F21" t="s">
        <v>155</v>
      </c>
      <c r="G21" t="s">
        <v>191</v>
      </c>
      <c r="H21" t="s">
        <v>123</v>
      </c>
    </row>
    <row r="22" spans="2:8" ht="45" customHeight="1" x14ac:dyDescent="0.3">
      <c r="C22" s="129" t="s">
        <v>195</v>
      </c>
      <c r="D22" s="131" t="s">
        <v>199</v>
      </c>
    </row>
    <row r="23" spans="2:8" x14ac:dyDescent="0.3">
      <c r="D23" s="131"/>
    </row>
  </sheetData>
  <mergeCells count="5">
    <mergeCell ref="D14:D16"/>
    <mergeCell ref="D20:D21"/>
    <mergeCell ref="D22:D23"/>
    <mergeCell ref="D9:D13"/>
    <mergeCell ref="B4:D5"/>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workbookViewId="0">
      <selection activeCell="H11" sqref="H11"/>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42.33203125" customWidth="1"/>
  </cols>
  <sheetData>
    <row r="1" spans="1:11" s="110" customFormat="1" ht="15.75" customHeight="1" x14ac:dyDescent="0.3">
      <c r="C1" s="117"/>
      <c r="E1" s="114"/>
      <c r="F1" s="114"/>
      <c r="G1" s="114"/>
      <c r="H1" s="114"/>
      <c r="I1" s="114"/>
    </row>
    <row r="2" spans="1:11" x14ac:dyDescent="0.3">
      <c r="C2" s="53"/>
      <c r="D2" s="53"/>
      <c r="E2" s="53"/>
      <c r="F2" s="53"/>
      <c r="G2" s="53"/>
      <c r="H2" s="53"/>
      <c r="I2" s="53"/>
    </row>
    <row r="3" spans="1:11" ht="21" x14ac:dyDescent="0.3">
      <c r="A3" s="18" t="s">
        <v>132</v>
      </c>
      <c r="K3" s="89" t="s">
        <v>202</v>
      </c>
    </row>
    <row r="4" spans="1:11" x14ac:dyDescent="0.3">
      <c r="A4" s="17"/>
      <c r="B4" s="112"/>
      <c r="C4" s="112"/>
      <c r="D4" s="112"/>
      <c r="E4" s="112"/>
      <c r="F4" s="112"/>
      <c r="G4" s="112"/>
      <c r="H4" s="112"/>
      <c r="I4" s="112"/>
      <c r="J4" s="112"/>
      <c r="K4" s="113"/>
    </row>
    <row r="5" spans="1:11" x14ac:dyDescent="0.3">
      <c r="A5" s="1" t="s">
        <v>121</v>
      </c>
      <c r="B5" s="112"/>
      <c r="C5" s="112"/>
      <c r="D5" s="112"/>
      <c r="E5" s="112"/>
      <c r="F5" s="112"/>
      <c r="G5" s="112"/>
      <c r="H5" s="112"/>
      <c r="I5" s="112"/>
      <c r="J5" s="112"/>
      <c r="K5" s="113"/>
    </row>
    <row r="6" spans="1:11" x14ac:dyDescent="0.3">
      <c r="A6" s="19" t="s">
        <v>203</v>
      </c>
    </row>
    <row r="7" spans="1:11" x14ac:dyDescent="0.3">
      <c r="A7" s="102" t="s">
        <v>73</v>
      </c>
      <c r="B7" s="112"/>
      <c r="C7" s="112"/>
      <c r="D7" s="112"/>
      <c r="E7" s="112"/>
      <c r="F7" s="112"/>
      <c r="G7" s="112"/>
      <c r="H7" s="112"/>
      <c r="I7" s="112"/>
      <c r="J7" s="112"/>
      <c r="K7" s="113"/>
    </row>
    <row r="8" spans="1:11" x14ac:dyDescent="0.3">
      <c r="A8" s="102" t="s">
        <v>95</v>
      </c>
      <c r="B8" s="112"/>
      <c r="C8" s="112"/>
      <c r="D8" s="112"/>
      <c r="E8" s="112"/>
      <c r="F8" s="112"/>
      <c r="G8" s="112"/>
      <c r="H8" s="112"/>
      <c r="I8" s="112"/>
      <c r="J8" s="112"/>
      <c r="K8" s="112"/>
    </row>
    <row r="9" spans="1:11" x14ac:dyDescent="0.3">
      <c r="A9" t="s">
        <v>118</v>
      </c>
      <c r="B9" s="112"/>
      <c r="C9" s="112"/>
      <c r="D9" s="112"/>
      <c r="E9" s="112"/>
      <c r="F9" s="112"/>
      <c r="G9" s="112"/>
      <c r="H9" s="112"/>
      <c r="I9" s="112"/>
      <c r="J9" s="112"/>
      <c r="K9" s="112"/>
    </row>
    <row r="10" spans="1:11" ht="15" thickBot="1" x14ac:dyDescent="0.35">
      <c r="B10" s="112"/>
      <c r="C10" s="112"/>
      <c r="D10" s="112"/>
      <c r="E10" s="112"/>
      <c r="F10" s="112"/>
      <c r="G10" s="112"/>
      <c r="H10" s="112"/>
      <c r="I10" s="112"/>
      <c r="J10" s="112"/>
      <c r="K10" s="112"/>
    </row>
    <row r="11" spans="1:11" ht="29.4" thickBot="1" x14ac:dyDescent="0.35">
      <c r="A11" s="40"/>
      <c r="B11" s="40"/>
      <c r="C11" s="40"/>
      <c r="D11" s="45" t="s">
        <v>72</v>
      </c>
      <c r="E11" s="40"/>
      <c r="F11" s="46" t="s">
        <v>75</v>
      </c>
      <c r="G11" s="40"/>
      <c r="H11" s="40"/>
      <c r="I11" s="40"/>
      <c r="J11" s="40"/>
      <c r="K11" s="40"/>
    </row>
    <row r="12" spans="1:11" ht="15" thickBot="1" x14ac:dyDescent="0.35">
      <c r="B12" s="1"/>
      <c r="C12" s="1"/>
      <c r="D12" s="42" t="s">
        <v>1</v>
      </c>
      <c r="E12" s="43" t="s">
        <v>2</v>
      </c>
      <c r="F12" s="44" t="s">
        <v>70</v>
      </c>
      <c r="G12" s="43" t="s">
        <v>63</v>
      </c>
      <c r="H12" s="44" t="s">
        <v>64</v>
      </c>
      <c r="I12" s="43" t="s">
        <v>19</v>
      </c>
      <c r="J12" s="1"/>
      <c r="K12" s="34" t="s">
        <v>71</v>
      </c>
    </row>
    <row r="13" spans="1:11" ht="15" thickBot="1" x14ac:dyDescent="0.35">
      <c r="B13" s="3"/>
      <c r="C13" s="137" t="s">
        <v>68</v>
      </c>
      <c r="D13" s="32" t="s">
        <v>0</v>
      </c>
      <c r="E13" s="12">
        <f>VLOOKUP(D13,'#ref#'!$A:$B,2,FALSE)</f>
        <v>2</v>
      </c>
      <c r="F13" s="35" t="s">
        <v>65</v>
      </c>
      <c r="G13" s="12" t="str">
        <f>VLOOKUP(F13,'#ref#'!D:E,2,FALSE)</f>
        <v>-</v>
      </c>
      <c r="H13" s="13" t="str">
        <f t="shared" ref="H13:H23" si="0">IF(G13="-","-",E13*G13)</f>
        <v>-</v>
      </c>
      <c r="I13" s="13" t="str">
        <f t="shared" ref="I13:I23" si="1">IF(OR(F13="-",F13="Transfer",F13="EM"),"-",E13)</f>
        <v>-</v>
      </c>
      <c r="K13" s="33">
        <v>3</v>
      </c>
    </row>
    <row r="14" spans="1:11" ht="15" thickBot="1" x14ac:dyDescent="0.35">
      <c r="B14" s="3"/>
      <c r="C14" s="138"/>
      <c r="D14" s="5" t="s">
        <v>26</v>
      </c>
      <c r="E14" s="12">
        <f>VLOOKUP(D14,'#ref#'!$A:$B,2,FALSE)</f>
        <v>2</v>
      </c>
      <c r="F14" s="36" t="s">
        <v>65</v>
      </c>
      <c r="G14" s="12" t="str">
        <f>VLOOKUP(F14,'#ref#'!D:E,2,FALSE)</f>
        <v>-</v>
      </c>
      <c r="H14" s="13" t="str">
        <f t="shared" si="0"/>
        <v>-</v>
      </c>
      <c r="I14" s="13" t="str">
        <f t="shared" si="1"/>
        <v>-</v>
      </c>
      <c r="K14" s="2"/>
    </row>
    <row r="15" spans="1:11" ht="15" thickBot="1" x14ac:dyDescent="0.35">
      <c r="B15" s="3"/>
      <c r="C15" s="138"/>
      <c r="D15" s="5" t="str">
        <f>IF(AND(D13="ENGR 1186",D14="ENGR 1187"),"ENGR 1188",IF(AND(D13="ENGR 1187",D14="ENGR 1186"),"ENGR 1188", "-"))</f>
        <v>-</v>
      </c>
      <c r="E15" s="12" t="str">
        <f>VLOOKUP(D15,'#ref#'!$A:$B,2,FALSE)</f>
        <v>-</v>
      </c>
      <c r="F15" s="36" t="s">
        <v>65</v>
      </c>
      <c r="G15" s="12" t="str">
        <f>VLOOKUP(F15,'#ref#'!D:E,2,FALSE)</f>
        <v>-</v>
      </c>
      <c r="H15" s="13" t="str">
        <f t="shared" si="0"/>
        <v>-</v>
      </c>
      <c r="I15" s="13" t="str">
        <f t="shared" si="1"/>
        <v>-</v>
      </c>
      <c r="K15" s="34" t="s">
        <v>78</v>
      </c>
    </row>
    <row r="16" spans="1:11" ht="15" thickBot="1" x14ac:dyDescent="0.35">
      <c r="B16" s="3"/>
      <c r="C16" s="138"/>
      <c r="D16" s="5" t="s">
        <v>16</v>
      </c>
      <c r="E16" s="12">
        <f>VLOOKUP(D16,'#ref#'!$A:$B,2,FALSE)</f>
        <v>5</v>
      </c>
      <c r="F16" s="36" t="s">
        <v>65</v>
      </c>
      <c r="G16" s="12" t="str">
        <f>VLOOKUP(F16,'#ref#'!D:E,2,FALSE)</f>
        <v>-</v>
      </c>
      <c r="H16" s="13" t="str">
        <f t="shared" si="0"/>
        <v>-</v>
      </c>
      <c r="I16" s="13" t="str">
        <f t="shared" si="1"/>
        <v>-</v>
      </c>
      <c r="K16" s="33" t="s">
        <v>80</v>
      </c>
    </row>
    <row r="17" spans="2:11" ht="15" thickBot="1" x14ac:dyDescent="0.35">
      <c r="B17" s="3"/>
      <c r="C17" s="138"/>
      <c r="D17" s="5" t="s">
        <v>20</v>
      </c>
      <c r="E17" s="12">
        <f>VLOOKUP(D17,'#ref#'!$A:$B,2,FALSE)</f>
        <v>5</v>
      </c>
      <c r="F17" s="36" t="s">
        <v>65</v>
      </c>
      <c r="G17" s="12" t="str">
        <f>VLOOKUP(F17,'#ref#'!D:E,2,FALSE)</f>
        <v>-</v>
      </c>
      <c r="H17" s="13" t="str">
        <f t="shared" si="0"/>
        <v>-</v>
      </c>
      <c r="I17" s="13" t="str">
        <f t="shared" si="1"/>
        <v>-</v>
      </c>
    </row>
    <row r="18" spans="2:11" ht="15" thickBot="1" x14ac:dyDescent="0.35">
      <c r="B18" s="3"/>
      <c r="C18" s="138"/>
      <c r="D18" s="5" t="str">
        <f>IF(D17="MATH 1152","MATH 2153","-")</f>
        <v>-</v>
      </c>
      <c r="E18" s="12" t="str">
        <f>VLOOKUP(D18,'#ref#'!$A:$B,2,FALSE)</f>
        <v>-</v>
      </c>
      <c r="F18" s="36" t="s">
        <v>65</v>
      </c>
      <c r="G18" s="12" t="str">
        <f>VLOOKUP(F18,'#ref#'!D:E,2,FALSE)</f>
        <v>-</v>
      </c>
      <c r="H18" s="13" t="str">
        <f t="shared" si="0"/>
        <v>-</v>
      </c>
      <c r="I18" s="13" t="str">
        <f t="shared" si="1"/>
        <v>-</v>
      </c>
      <c r="K18" s="7" t="s">
        <v>112</v>
      </c>
    </row>
    <row r="19" spans="2:11" ht="15" thickBot="1" x14ac:dyDescent="0.35">
      <c r="B19" s="3"/>
      <c r="C19" s="138"/>
      <c r="D19" s="5" t="s">
        <v>17</v>
      </c>
      <c r="E19" s="12">
        <f>VLOOKUP(D19,'#ref#'!$A:$B,2,FALSE)</f>
        <v>5</v>
      </c>
      <c r="F19" s="36" t="s">
        <v>65</v>
      </c>
      <c r="G19" s="12" t="str">
        <f>VLOOKUP(F19,'#ref#'!D:E,2,FALSE)</f>
        <v>-</v>
      </c>
      <c r="H19" s="13" t="str">
        <f t="shared" si="0"/>
        <v>-</v>
      </c>
      <c r="I19" s="13" t="str">
        <f t="shared" si="1"/>
        <v>-</v>
      </c>
      <c r="K19" s="33" t="s">
        <v>115</v>
      </c>
    </row>
    <row r="20" spans="2:11" x14ac:dyDescent="0.3">
      <c r="B20" s="3"/>
      <c r="C20" s="138"/>
      <c r="D20" s="5" t="s">
        <v>30</v>
      </c>
      <c r="E20" s="12">
        <f>VLOOKUP(D20,'#ref#'!$A:$B,2,FALSE)</f>
        <v>5</v>
      </c>
      <c r="F20" s="36" t="s">
        <v>65</v>
      </c>
      <c r="G20" s="12" t="str">
        <f>VLOOKUP(F20,'#ref#'!D:E,2,FALSE)</f>
        <v>-</v>
      </c>
      <c r="H20" s="13" t="str">
        <f t="shared" si="0"/>
        <v>-</v>
      </c>
      <c r="I20" s="13" t="str">
        <f t="shared" si="1"/>
        <v>-</v>
      </c>
      <c r="J20" s="1"/>
    </row>
    <row r="21" spans="2:11" x14ac:dyDescent="0.3">
      <c r="B21" s="3"/>
      <c r="C21" s="138"/>
      <c r="D21" s="5" t="s">
        <v>30</v>
      </c>
      <c r="E21" s="12">
        <f>VLOOKUP(D21,'#ref#'!$A:$B,2,FALSE)</f>
        <v>5</v>
      </c>
      <c r="F21" s="36" t="s">
        <v>65</v>
      </c>
      <c r="G21" s="12" t="str">
        <f>VLOOKUP(F21,'#ref#'!D:E,2,FALSE)</f>
        <v>-</v>
      </c>
      <c r="H21" s="13" t="str">
        <f t="shared" si="0"/>
        <v>-</v>
      </c>
      <c r="I21" s="13" t="str">
        <f t="shared" si="1"/>
        <v>-</v>
      </c>
      <c r="J21" s="1"/>
    </row>
    <row r="22" spans="2:11" x14ac:dyDescent="0.3">
      <c r="B22" s="3"/>
      <c r="C22" s="138"/>
      <c r="D22" s="8" t="s">
        <v>24</v>
      </c>
      <c r="E22" s="12">
        <f>VLOOKUP(D22,'#ref#'!$A:$B,2,FALSE)</f>
        <v>4</v>
      </c>
      <c r="F22" s="36" t="s">
        <v>65</v>
      </c>
      <c r="G22" s="12" t="str">
        <f>VLOOKUP(F22,'#ref#'!D:E,2,FALSE)</f>
        <v>-</v>
      </c>
      <c r="H22" s="13" t="str">
        <f t="shared" si="0"/>
        <v>-</v>
      </c>
      <c r="I22" s="13" t="str">
        <f t="shared" si="1"/>
        <v>-</v>
      </c>
      <c r="J22" s="1"/>
    </row>
    <row r="23" spans="2:11" ht="15" thickBot="1" x14ac:dyDescent="0.35">
      <c r="B23" s="3"/>
      <c r="C23" s="139"/>
      <c r="D23" s="5" t="str">
        <f>IF(D22="MECHENG 2010","MECHENG 2020","-")</f>
        <v>-</v>
      </c>
      <c r="E23" s="12" t="str">
        <f>VLOOKUP(D23,'#ref#'!$A:$B,2,FALSE)</f>
        <v>-</v>
      </c>
      <c r="F23" s="36" t="s">
        <v>65</v>
      </c>
      <c r="G23" s="12" t="str">
        <f>VLOOKUP(F23,'#ref#'!D:E,2,FALSE)</f>
        <v>-</v>
      </c>
      <c r="H23" s="13" t="str">
        <f t="shared" si="0"/>
        <v>-</v>
      </c>
      <c r="I23" s="13" t="str">
        <f t="shared" si="1"/>
        <v>-</v>
      </c>
      <c r="J23" s="1"/>
    </row>
    <row r="24" spans="2:11" ht="15" thickBot="1" x14ac:dyDescent="0.35">
      <c r="B24" s="140" t="s">
        <v>86</v>
      </c>
      <c r="C24" s="141"/>
      <c r="D24" s="54" t="s">
        <v>104</v>
      </c>
      <c r="E24" s="24" t="s">
        <v>65</v>
      </c>
      <c r="F24" s="38" t="s">
        <v>65</v>
      </c>
      <c r="G24" s="24" t="s">
        <v>65</v>
      </c>
      <c r="H24" s="25" t="s">
        <v>65</v>
      </c>
      <c r="I24" s="26" t="s">
        <v>65</v>
      </c>
    </row>
    <row r="25" spans="2:11" ht="15" thickBot="1" x14ac:dyDescent="0.35">
      <c r="B25" s="142"/>
      <c r="C25" s="143"/>
      <c r="D25" s="30" t="s">
        <v>18</v>
      </c>
      <c r="E25" s="29" t="s">
        <v>65</v>
      </c>
      <c r="F25" s="39" t="s">
        <v>65</v>
      </c>
      <c r="G25" s="23" t="s">
        <v>65</v>
      </c>
      <c r="H25" s="27" t="s">
        <v>65</v>
      </c>
      <c r="I25" s="28" t="s">
        <v>65</v>
      </c>
      <c r="K25" s="41" t="s">
        <v>77</v>
      </c>
    </row>
    <row r="26" spans="2:11" ht="15" thickBot="1" x14ac:dyDescent="0.35">
      <c r="C26" s="15"/>
      <c r="D26" s="9" t="s">
        <v>66</v>
      </c>
      <c r="E26" s="10">
        <f>SUM(E13:E20)</f>
        <v>24</v>
      </c>
      <c r="F26" s="7"/>
      <c r="G26" s="11"/>
      <c r="H26" s="10">
        <f>SUM(H13:H23)</f>
        <v>0</v>
      </c>
      <c r="I26" s="7">
        <f>SUM(I13:I23)</f>
        <v>0</v>
      </c>
      <c r="K26" s="6">
        <f>IF(I26=0, 0,H26/I26)</f>
        <v>0</v>
      </c>
    </row>
  </sheetData>
  <mergeCells count="2">
    <mergeCell ref="C13:C23"/>
    <mergeCell ref="B24:C25"/>
  </mergeCells>
  <conditionalFormatting sqref="G13:G19">
    <cfRule type="cellIs" dxfId="91" priority="8" operator="equal">
      <formula>"ERROR"</formula>
    </cfRule>
  </conditionalFormatting>
  <conditionalFormatting sqref="K26">
    <cfRule type="cellIs" dxfId="90" priority="9" operator="greaterThanOrEqual">
      <formula>$K$13</formula>
    </cfRule>
    <cfRule type="cellIs" dxfId="89" priority="10" operator="lessThan">
      <formula>$K$13</formula>
    </cfRule>
  </conditionalFormatting>
  <conditionalFormatting sqref="G20">
    <cfRule type="cellIs" dxfId="88" priority="7" operator="equal">
      <formula>"ERROR"</formula>
    </cfRule>
  </conditionalFormatting>
  <conditionalFormatting sqref="F24:F25">
    <cfRule type="containsText" dxfId="87" priority="6" operator="containsText" text="I Do Not Have Credit">
      <formula>NOT(ISERROR(SEARCH("I Do Not Have Credit",F24)))</formula>
    </cfRule>
  </conditionalFormatting>
  <conditionalFormatting sqref="G21">
    <cfRule type="cellIs" dxfId="86" priority="5" operator="equal">
      <formula>"ERROR"</formula>
    </cfRule>
  </conditionalFormatting>
  <conditionalFormatting sqref="G22:G23">
    <cfRule type="cellIs" dxfId="85" priority="4" operator="equal">
      <formula>"ERROR"</formula>
    </cfRule>
  </conditionalFormatting>
  <conditionalFormatting sqref="H13:H23">
    <cfRule type="cellIs" dxfId="84" priority="3" operator="equal">
      <formula>"ERROR"</formula>
    </cfRule>
  </conditionalFormatting>
  <conditionalFormatting sqref="I13:I23">
    <cfRule type="cellIs" dxfId="83" priority="2" operator="equal">
      <formula>"ERROR"</formula>
    </cfRule>
  </conditionalFormatting>
  <conditionalFormatting sqref="I13:I23">
    <cfRule type="cellIs" dxfId="82" priority="1" operator="equal">
      <formula>"ERROR"</formula>
    </cfRule>
  </conditionalFormatting>
  <dataValidations count="10">
    <dataValidation type="list" allowBlank="1" showInputMessage="1" errorTitle="Error" error="You must select one of these 2 course options." sqref="D19">
      <formula1>"PHYSICS 1250, PHYSICS 1250H, PHYSICS 1260"</formula1>
    </dataValidation>
    <dataValidation type="list" allowBlank="1" showInputMessage="1" showErrorMessage="1" sqref="F24:F25">
      <formula1>"-, I Have Credit, I Do Not Have Credit"</formula1>
    </dataValidation>
    <dataValidation type="list" allowBlank="1" showInputMessage="1" showErrorMessage="1" sqref="D17">
      <formula1>"MATH 1172, MATH 1152, MATH 2162, MATH 2182H"</formula1>
    </dataValidation>
    <dataValidation type="list" allowBlank="1" errorTitle="Error" error="You must select one of these 2 course options." prompt="Select FE or FEH course taken" sqref="D13">
      <formula1>"ENGR 1181, ENGR 1281H, ENGR 1186, ENGR 1187, ENGR 1188"</formula1>
    </dataValidation>
    <dataValidation type="list" allowBlank="1" showInputMessage="1" errorTitle="Error" error="You must select one of these 2 course options." sqref="D14">
      <formula1>"ENGR 1182, ENGR 1282H, ENGR 1186, ENGR 1187, ENGR 1188"</formula1>
    </dataValidation>
    <dataValidation type="list" allowBlank="1" showInputMessage="1" showErrorMessage="1" sqref="D16">
      <formula1>"MATH 1151, MATH 1161, MATH 1181H"</formula1>
    </dataValidation>
    <dataValidation allowBlank="1" showInputMessage="1" errorTitle="Error" error="You must select one of these 2 course options." sqref="D15 D18 D23"/>
    <dataValidation type="list" allowBlank="1" showInputMessage="1" errorTitle="Error" error="You must select one of these 2 course options." sqref="D20">
      <formula1>"CHEM 1210, CHEM 1250, CHEM 1910H"</formula1>
    </dataValidation>
    <dataValidation type="list" allowBlank="1" showInputMessage="1" errorTitle="Error" error="You must select one of these 2 course options." sqref="D21">
      <formula1>"CHEM 1220, CHEM 1920H"</formula1>
    </dataValidation>
    <dataValidation type="list" allowBlank="1" showInputMessage="1" showErrorMessage="1" sqref="D22">
      <formula1>"MECHENG 2040, MECHENG 2010"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'#ref#'!$D$2:$D$16</xm:f>
          </x14:formula1>
          <xm:sqref>F13:F23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election activeCell="K43" sqref="K43"/>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42.33203125" customWidth="1"/>
  </cols>
  <sheetData>
    <row r="1" spans="1:12" ht="21" x14ac:dyDescent="0.3">
      <c r="A1" s="18" t="s">
        <v>156</v>
      </c>
      <c r="K1" s="89" t="s">
        <v>114</v>
      </c>
    </row>
    <row r="2" spans="1:12" s="112" customFormat="1" x14ac:dyDescent="0.3">
      <c r="K2" s="113"/>
    </row>
    <row r="3" spans="1:12" s="112" customFormat="1" x14ac:dyDescent="0.3">
      <c r="A3" s="1" t="s">
        <v>121</v>
      </c>
      <c r="K3" s="113"/>
    </row>
    <row r="4" spans="1:12" s="112" customFormat="1" x14ac:dyDescent="0.3">
      <c r="A4" s="19" t="s">
        <v>181</v>
      </c>
      <c r="K4" s="113"/>
    </row>
    <row r="5" spans="1:12" s="112" customFormat="1" x14ac:dyDescent="0.3">
      <c r="A5" s="121" t="s">
        <v>182</v>
      </c>
      <c r="K5" s="113"/>
    </row>
    <row r="6" spans="1:12" s="112" customFormat="1" x14ac:dyDescent="0.3">
      <c r="A6" s="121" t="s">
        <v>183</v>
      </c>
      <c r="K6" s="113"/>
    </row>
    <row r="7" spans="1:12" s="112" customFormat="1" x14ac:dyDescent="0.3">
      <c r="A7" s="112" t="s">
        <v>184</v>
      </c>
    </row>
    <row r="8" spans="1:12" ht="15" thickBot="1" x14ac:dyDescent="0.35">
      <c r="A8" s="17"/>
    </row>
    <row r="9" spans="1:12" ht="36.75" customHeight="1" thickBot="1" x14ac:dyDescent="0.35">
      <c r="A9" s="40"/>
      <c r="B9" s="40"/>
      <c r="C9" s="40"/>
      <c r="D9" s="45" t="s">
        <v>72</v>
      </c>
      <c r="E9" s="40"/>
      <c r="F9" s="46" t="s">
        <v>75</v>
      </c>
      <c r="G9" s="40"/>
      <c r="H9" s="40"/>
      <c r="I9" s="40"/>
      <c r="J9" s="40"/>
      <c r="K9" s="40"/>
    </row>
    <row r="10" spans="1:12" ht="15.75" customHeight="1" thickBot="1" x14ac:dyDescent="0.35">
      <c r="B10" s="1"/>
      <c r="C10" s="1"/>
      <c r="D10" s="42" t="s">
        <v>1</v>
      </c>
      <c r="E10" s="43" t="s">
        <v>2</v>
      </c>
      <c r="F10" s="44" t="s">
        <v>70</v>
      </c>
      <c r="G10" s="43" t="s">
        <v>63</v>
      </c>
      <c r="H10" s="44" t="s">
        <v>64</v>
      </c>
      <c r="I10" s="43" t="s">
        <v>19</v>
      </c>
      <c r="J10" s="1"/>
      <c r="K10" s="34" t="s">
        <v>71</v>
      </c>
      <c r="L10" s="1"/>
    </row>
    <row r="11" spans="1:12" ht="15.75" customHeight="1" thickBot="1" x14ac:dyDescent="0.35">
      <c r="B11" s="3"/>
      <c r="C11" s="137" t="s">
        <v>68</v>
      </c>
      <c r="D11" s="32" t="s">
        <v>0</v>
      </c>
      <c r="E11" s="12">
        <f>VLOOKUP(D11,'#ref#'!$A:$B,2,FALSE)</f>
        <v>2</v>
      </c>
      <c r="F11" s="35" t="s">
        <v>65</v>
      </c>
      <c r="G11" s="12" t="str">
        <f>VLOOKUP(F11,'#ref#'!D:E,2,FALSE)</f>
        <v>-</v>
      </c>
      <c r="H11" s="13" t="str">
        <f t="shared" ref="H11:H18" si="0">IF(G11="-","-",E11*G11)</f>
        <v>-</v>
      </c>
      <c r="I11" s="13" t="str">
        <f t="shared" ref="I11:I18" si="1">IF(OR(F11="-",F11="Transfer",F11="EM"),"-",E11)</f>
        <v>-</v>
      </c>
      <c r="K11" s="33">
        <v>3.2</v>
      </c>
    </row>
    <row r="12" spans="1:12" ht="15" thickBot="1" x14ac:dyDescent="0.35">
      <c r="B12" s="3"/>
      <c r="C12" s="138"/>
      <c r="D12" s="5" t="s">
        <v>26</v>
      </c>
      <c r="E12" s="12">
        <f>VLOOKUP(D12,'#ref#'!$A:$B,2,FALSE)</f>
        <v>2</v>
      </c>
      <c r="F12" s="36" t="s">
        <v>65</v>
      </c>
      <c r="G12" s="12" t="str">
        <f>VLOOKUP(F12,'#ref#'!D:E,2,FALSE)</f>
        <v>-</v>
      </c>
      <c r="H12" s="13" t="str">
        <f t="shared" si="0"/>
        <v>-</v>
      </c>
      <c r="I12" s="13" t="str">
        <f t="shared" si="1"/>
        <v>-</v>
      </c>
      <c r="K12" s="2"/>
    </row>
    <row r="13" spans="1:12" ht="15" customHeight="1" thickBot="1" x14ac:dyDescent="0.35">
      <c r="B13" s="3"/>
      <c r="C13" s="138"/>
      <c r="D13" s="5" t="str">
        <f>IF(AND(D11="ENGR 1186",D12="ENGR 1187"),"ENGR 1188",IF(AND(D11="ENGR 1187",D12="ENGR 1186"),"ENGR 1188", "-"))</f>
        <v>-</v>
      </c>
      <c r="E13" s="12" t="str">
        <f>VLOOKUP(D13,'#ref#'!$A:$B,2,FALSE)</f>
        <v>-</v>
      </c>
      <c r="F13" s="36" t="s">
        <v>65</v>
      </c>
      <c r="G13" s="12" t="str">
        <f>VLOOKUP(F13,'#ref#'!D:E,2,FALSE)</f>
        <v>-</v>
      </c>
      <c r="H13" s="13" t="str">
        <f t="shared" si="0"/>
        <v>-</v>
      </c>
      <c r="I13" s="13" t="str">
        <f t="shared" si="1"/>
        <v>-</v>
      </c>
      <c r="K13" s="34" t="s">
        <v>78</v>
      </c>
    </row>
    <row r="14" spans="1:12" ht="15" customHeight="1" thickBot="1" x14ac:dyDescent="0.35">
      <c r="B14" s="3"/>
      <c r="C14" s="138"/>
      <c r="D14" s="5" t="s">
        <v>16</v>
      </c>
      <c r="E14" s="12">
        <f>VLOOKUP(D14,'#ref#'!$A:$B,2,FALSE)</f>
        <v>5</v>
      </c>
      <c r="F14" s="36" t="s">
        <v>65</v>
      </c>
      <c r="G14" s="12" t="str">
        <f>VLOOKUP(F14,'#ref#'!D:E,2,FALSE)</f>
        <v>-</v>
      </c>
      <c r="H14" s="13" t="str">
        <f t="shared" si="0"/>
        <v>-</v>
      </c>
      <c r="I14" s="13" t="str">
        <f t="shared" si="1"/>
        <v>-</v>
      </c>
      <c r="K14" s="33" t="s">
        <v>103</v>
      </c>
    </row>
    <row r="15" spans="1:12" ht="15" thickBot="1" x14ac:dyDescent="0.35">
      <c r="B15" s="3"/>
      <c r="C15" s="138"/>
      <c r="D15" s="5" t="s">
        <v>20</v>
      </c>
      <c r="E15" s="12">
        <f>VLOOKUP(D15,'#ref#'!$A:$B,2,FALSE)</f>
        <v>5</v>
      </c>
      <c r="F15" s="36" t="s">
        <v>65</v>
      </c>
      <c r="G15" s="12" t="str">
        <f>VLOOKUP(F15,'#ref#'!D:E,2,FALSE)</f>
        <v>-</v>
      </c>
      <c r="H15" s="13" t="str">
        <f t="shared" si="0"/>
        <v>-</v>
      </c>
      <c r="I15" s="13" t="str">
        <f t="shared" si="1"/>
        <v>-</v>
      </c>
    </row>
    <row r="16" spans="1:12" ht="15" thickBot="1" x14ac:dyDescent="0.35">
      <c r="B16" s="3"/>
      <c r="C16" s="138"/>
      <c r="D16" s="5" t="str">
        <f>IF(D15="MATH 1152","MATH 2153","-")</f>
        <v>-</v>
      </c>
      <c r="E16" s="12" t="str">
        <f>VLOOKUP(D16,'#ref#'!$A:$B,2,FALSE)</f>
        <v>-</v>
      </c>
      <c r="F16" s="36" t="s">
        <v>65</v>
      </c>
      <c r="G16" s="12" t="str">
        <f>VLOOKUP(F16,'#ref#'!D:E,2,FALSE)</f>
        <v>-</v>
      </c>
      <c r="H16" s="13" t="str">
        <f t="shared" si="0"/>
        <v>-</v>
      </c>
      <c r="I16" s="13" t="str">
        <f t="shared" si="1"/>
        <v>-</v>
      </c>
      <c r="K16" s="7" t="s">
        <v>112</v>
      </c>
    </row>
    <row r="17" spans="1:11" ht="15.75" customHeight="1" thickBot="1" x14ac:dyDescent="0.35">
      <c r="C17" s="138"/>
      <c r="D17" s="5" t="s">
        <v>17</v>
      </c>
      <c r="E17" s="12">
        <f>VLOOKUP(D17,'#ref#'!$A:$B,2,FALSE)</f>
        <v>5</v>
      </c>
      <c r="F17" s="37" t="s">
        <v>65</v>
      </c>
      <c r="G17" s="12" t="str">
        <f>VLOOKUP(F17,'#ref#'!D:E,2,FALSE)</f>
        <v>-</v>
      </c>
      <c r="H17" s="13" t="str">
        <f t="shared" si="0"/>
        <v>-</v>
      </c>
      <c r="I17" s="13" t="str">
        <f t="shared" si="1"/>
        <v>-</v>
      </c>
      <c r="K17" s="33" t="s">
        <v>115</v>
      </c>
    </row>
    <row r="18" spans="1:11" ht="15.75" customHeight="1" thickBot="1" x14ac:dyDescent="0.35">
      <c r="C18" s="138"/>
      <c r="D18" s="5" t="s">
        <v>30</v>
      </c>
      <c r="E18" s="12">
        <f>VLOOKUP(D18,'#ref#'!$A:$B,2,FALSE)</f>
        <v>5</v>
      </c>
      <c r="F18" s="37" t="s">
        <v>65</v>
      </c>
      <c r="G18" s="12" t="str">
        <f>VLOOKUP(F18,'#ref#'!D:E,2,FALSE)</f>
        <v>-</v>
      </c>
      <c r="H18" s="13" t="str">
        <f t="shared" si="0"/>
        <v>-</v>
      </c>
      <c r="I18" s="13" t="str">
        <f t="shared" si="1"/>
        <v>-</v>
      </c>
      <c r="K18" s="2"/>
    </row>
    <row r="19" spans="1:11" ht="15" thickBot="1" x14ac:dyDescent="0.35">
      <c r="B19" s="140" t="s">
        <v>86</v>
      </c>
      <c r="C19" s="141"/>
      <c r="D19" s="54" t="s">
        <v>104</v>
      </c>
      <c r="E19" s="48" t="s">
        <v>65</v>
      </c>
      <c r="F19" s="49" t="s">
        <v>65</v>
      </c>
      <c r="G19" s="50" t="s">
        <v>65</v>
      </c>
      <c r="H19" s="51" t="s">
        <v>65</v>
      </c>
      <c r="I19" s="47" t="s">
        <v>65</v>
      </c>
      <c r="K19" s="41" t="s">
        <v>77</v>
      </c>
    </row>
    <row r="20" spans="1:11" ht="15" thickBot="1" x14ac:dyDescent="0.35">
      <c r="B20" s="142"/>
      <c r="C20" s="143"/>
      <c r="D20" s="9" t="s">
        <v>66</v>
      </c>
      <c r="E20" s="10"/>
      <c r="F20" s="7"/>
      <c r="G20" s="11"/>
      <c r="H20" s="10">
        <f>SUM(H11:H18)</f>
        <v>0</v>
      </c>
      <c r="I20" s="7">
        <f>SUM(I11:I18)</f>
        <v>0</v>
      </c>
      <c r="K20" s="6">
        <f>IF(I20=0, 0,H20/I20)</f>
        <v>0</v>
      </c>
    </row>
    <row r="21" spans="1:11" x14ac:dyDescent="0.3">
      <c r="C21" s="15"/>
      <c r="E21" s="2"/>
      <c r="F21" s="2"/>
      <c r="G21" s="2"/>
      <c r="H21" s="2"/>
      <c r="I21" s="2"/>
    </row>
    <row r="22" spans="1:11" s="110" customFormat="1" ht="15" customHeight="1" x14ac:dyDescent="0.3">
      <c r="C22" s="111"/>
      <c r="E22" s="114"/>
      <c r="F22" s="114"/>
      <c r="G22" s="114"/>
      <c r="H22" s="114"/>
      <c r="I22" s="114"/>
    </row>
    <row r="23" spans="1:11" ht="15.75" customHeight="1" x14ac:dyDescent="0.3">
      <c r="C23" s="53"/>
      <c r="D23" s="53"/>
      <c r="E23" s="53"/>
      <c r="F23" s="53"/>
      <c r="G23" s="53"/>
      <c r="H23" s="53"/>
      <c r="I23" s="53"/>
    </row>
    <row r="24" spans="1:11" ht="21" x14ac:dyDescent="0.3">
      <c r="A24" s="18" t="s">
        <v>156</v>
      </c>
      <c r="K24" s="89" t="s">
        <v>165</v>
      </c>
    </row>
    <row r="25" spans="1:11" x14ac:dyDescent="0.3">
      <c r="A25" s="112"/>
      <c r="B25" s="112"/>
      <c r="C25" s="112"/>
      <c r="D25" s="112"/>
      <c r="E25" s="112"/>
      <c r="F25" s="112"/>
      <c r="G25" s="112"/>
      <c r="H25" s="112"/>
      <c r="I25" s="112"/>
      <c r="J25" s="112"/>
      <c r="K25" s="113"/>
    </row>
    <row r="26" spans="1:11" x14ac:dyDescent="0.3">
      <c r="A26" s="1" t="s">
        <v>121</v>
      </c>
      <c r="B26" s="112"/>
      <c r="C26" s="112"/>
      <c r="D26" s="112"/>
      <c r="E26" s="112"/>
      <c r="F26" s="112"/>
      <c r="G26" s="112"/>
      <c r="H26" s="112"/>
      <c r="I26" s="112"/>
      <c r="J26" s="112"/>
      <c r="K26" s="113"/>
    </row>
    <row r="27" spans="1:11" x14ac:dyDescent="0.3">
      <c r="A27" s="19" t="s">
        <v>166</v>
      </c>
    </row>
    <row r="28" spans="1:11" x14ac:dyDescent="0.3">
      <c r="A28" s="121" t="s">
        <v>182</v>
      </c>
      <c r="B28" s="112"/>
      <c r="C28" s="112"/>
      <c r="D28" s="112"/>
      <c r="E28" s="112"/>
      <c r="F28" s="112"/>
      <c r="G28" s="112"/>
      <c r="H28" s="112"/>
      <c r="I28" s="112"/>
      <c r="J28" s="112"/>
      <c r="K28" s="113"/>
    </row>
    <row r="29" spans="1:11" x14ac:dyDescent="0.3">
      <c r="A29" s="121" t="s">
        <v>183</v>
      </c>
      <c r="B29" s="112"/>
      <c r="C29" s="112"/>
      <c r="D29" s="112"/>
      <c r="E29" s="112"/>
      <c r="F29" s="112"/>
      <c r="G29" s="112"/>
      <c r="H29" s="112"/>
      <c r="I29" s="112"/>
      <c r="J29" s="112"/>
      <c r="K29" s="113"/>
    </row>
    <row r="30" spans="1:11" x14ac:dyDescent="0.3">
      <c r="A30" s="112" t="s">
        <v>184</v>
      </c>
      <c r="B30" s="112"/>
      <c r="C30" s="112"/>
      <c r="D30" s="112"/>
      <c r="E30" s="112"/>
      <c r="F30" s="112"/>
      <c r="G30" s="112"/>
      <c r="H30" s="112"/>
      <c r="I30" s="112"/>
      <c r="J30" s="112"/>
      <c r="K30" s="112"/>
    </row>
    <row r="31" spans="1:11" ht="15" thickBot="1" x14ac:dyDescent="0.35">
      <c r="A31" s="17"/>
    </row>
    <row r="32" spans="1:11" ht="29.4" thickBot="1" x14ac:dyDescent="0.35">
      <c r="A32" s="40"/>
      <c r="B32" s="40"/>
      <c r="C32" s="40"/>
      <c r="D32" s="45" t="s">
        <v>72</v>
      </c>
      <c r="E32" s="40"/>
      <c r="F32" s="46" t="s">
        <v>75</v>
      </c>
      <c r="G32" s="40"/>
      <c r="H32" s="40"/>
      <c r="I32" s="40"/>
      <c r="J32" s="40"/>
      <c r="K32" s="40"/>
    </row>
    <row r="33" spans="2:11" ht="15" thickBot="1" x14ac:dyDescent="0.35">
      <c r="B33" s="1"/>
      <c r="C33" s="1"/>
      <c r="D33" s="42" t="s">
        <v>1</v>
      </c>
      <c r="E33" s="43" t="s">
        <v>2</v>
      </c>
      <c r="F33" s="44" t="s">
        <v>70</v>
      </c>
      <c r="G33" s="43" t="s">
        <v>63</v>
      </c>
      <c r="H33" s="44" t="s">
        <v>64</v>
      </c>
      <c r="I33" s="43" t="s">
        <v>19</v>
      </c>
      <c r="J33" s="1"/>
      <c r="K33" s="34" t="s">
        <v>71</v>
      </c>
    </row>
    <row r="34" spans="2:11" ht="15" thickBot="1" x14ac:dyDescent="0.35">
      <c r="B34" s="3"/>
      <c r="C34" s="137" t="s">
        <v>68</v>
      </c>
      <c r="D34" s="32" t="s">
        <v>0</v>
      </c>
      <c r="E34" s="12">
        <f>VLOOKUP(D34,'#ref#'!$A:$B,2,FALSE)</f>
        <v>2</v>
      </c>
      <c r="F34" s="35" t="s">
        <v>65</v>
      </c>
      <c r="G34" s="12" t="str">
        <f>VLOOKUP(F34,'#ref#'!D:E,2,FALSE)</f>
        <v>-</v>
      </c>
      <c r="H34" s="13" t="str">
        <f t="shared" ref="H34:H41" si="2">IF(G34="-","-",E34*G34)</f>
        <v>-</v>
      </c>
      <c r="I34" s="13" t="str">
        <f t="shared" ref="I34:I41" si="3">IF(OR(F34="-",F34="Transfer",F34="EM"),"-",E34)</f>
        <v>-</v>
      </c>
      <c r="K34" s="33">
        <v>3.2</v>
      </c>
    </row>
    <row r="35" spans="2:11" ht="15" thickBot="1" x14ac:dyDescent="0.35">
      <c r="B35" s="3"/>
      <c r="C35" s="138"/>
      <c r="D35" s="5" t="s">
        <v>26</v>
      </c>
      <c r="E35" s="12">
        <f>VLOOKUP(D35,'#ref#'!$A:$B,2,FALSE)</f>
        <v>2</v>
      </c>
      <c r="F35" s="36" t="s">
        <v>65</v>
      </c>
      <c r="G35" s="12" t="str">
        <f>VLOOKUP(F35,'#ref#'!D:E,2,FALSE)</f>
        <v>-</v>
      </c>
      <c r="H35" s="13" t="str">
        <f t="shared" si="2"/>
        <v>-</v>
      </c>
      <c r="I35" s="13" t="str">
        <f t="shared" si="3"/>
        <v>-</v>
      </c>
      <c r="K35" s="2"/>
    </row>
    <row r="36" spans="2:11" ht="15" thickBot="1" x14ac:dyDescent="0.35">
      <c r="B36" s="3"/>
      <c r="C36" s="138"/>
      <c r="D36" s="5" t="str">
        <f>IF(AND(D34="ENGR 1186",D35="ENGR 1187"),"ENGR 1188",IF(AND(D34="ENGR 1187",D35="ENGR 1186"),"ENGR 1188", "-"))</f>
        <v>-</v>
      </c>
      <c r="E36" s="12" t="str">
        <f>VLOOKUP(D36,'#ref#'!$A:$B,2,FALSE)</f>
        <v>-</v>
      </c>
      <c r="F36" s="36" t="s">
        <v>65</v>
      </c>
      <c r="G36" s="12" t="str">
        <f>VLOOKUP(F36,'#ref#'!D:E,2,FALSE)</f>
        <v>-</v>
      </c>
      <c r="H36" s="13" t="str">
        <f t="shared" si="2"/>
        <v>-</v>
      </c>
      <c r="I36" s="13" t="str">
        <f t="shared" si="3"/>
        <v>-</v>
      </c>
      <c r="K36" s="34" t="s">
        <v>78</v>
      </c>
    </row>
    <row r="37" spans="2:11" ht="15" thickBot="1" x14ac:dyDescent="0.35">
      <c r="B37" s="3"/>
      <c r="C37" s="138"/>
      <c r="D37" s="5" t="s">
        <v>16</v>
      </c>
      <c r="E37" s="12">
        <f>VLOOKUP(D37,'#ref#'!$A:$B,2,FALSE)</f>
        <v>5</v>
      </c>
      <c r="F37" s="36" t="s">
        <v>65</v>
      </c>
      <c r="G37" s="12" t="str">
        <f>VLOOKUP(F37,'#ref#'!D:E,2,FALSE)</f>
        <v>-</v>
      </c>
      <c r="H37" s="13" t="str">
        <f t="shared" si="2"/>
        <v>-</v>
      </c>
      <c r="I37" s="13" t="str">
        <f t="shared" si="3"/>
        <v>-</v>
      </c>
      <c r="K37" s="33" t="s">
        <v>103</v>
      </c>
    </row>
    <row r="38" spans="2:11" ht="15" thickBot="1" x14ac:dyDescent="0.35">
      <c r="B38" s="3"/>
      <c r="C38" s="138"/>
      <c r="D38" s="5" t="s">
        <v>20</v>
      </c>
      <c r="E38" s="12">
        <f>VLOOKUP(D38,'#ref#'!$A:$B,2,FALSE)</f>
        <v>5</v>
      </c>
      <c r="F38" s="36" t="s">
        <v>65</v>
      </c>
      <c r="G38" s="12" t="str">
        <f>VLOOKUP(F38,'#ref#'!D:E,2,FALSE)</f>
        <v>-</v>
      </c>
      <c r="H38" s="13" t="str">
        <f t="shared" si="2"/>
        <v>-</v>
      </c>
      <c r="I38" s="13" t="str">
        <f t="shared" si="3"/>
        <v>-</v>
      </c>
    </row>
    <row r="39" spans="2:11" ht="15" thickBot="1" x14ac:dyDescent="0.35">
      <c r="B39" s="3"/>
      <c r="C39" s="138"/>
      <c r="D39" s="5" t="str">
        <f>IF(D38="MATH 1152","MATH 2153","-")</f>
        <v>-</v>
      </c>
      <c r="E39" s="12" t="str">
        <f>VLOOKUP(D39,'#ref#'!$A:$B,2,FALSE)</f>
        <v>-</v>
      </c>
      <c r="F39" s="36" t="s">
        <v>65</v>
      </c>
      <c r="G39" s="12" t="str">
        <f>VLOOKUP(F39,'#ref#'!D:E,2,FALSE)</f>
        <v>-</v>
      </c>
      <c r="H39" s="13" t="str">
        <f t="shared" si="2"/>
        <v>-</v>
      </c>
      <c r="I39" s="13" t="str">
        <f t="shared" si="3"/>
        <v>-</v>
      </c>
      <c r="K39" s="7" t="s">
        <v>112</v>
      </c>
    </row>
    <row r="40" spans="2:11" ht="15" thickBot="1" x14ac:dyDescent="0.35">
      <c r="C40" s="138"/>
      <c r="D40" s="5" t="s">
        <v>17</v>
      </c>
      <c r="E40" s="12">
        <f>VLOOKUP(D40,'#ref#'!$A:$B,2,FALSE)</f>
        <v>5</v>
      </c>
      <c r="F40" s="37" t="s">
        <v>65</v>
      </c>
      <c r="G40" s="12" t="str">
        <f>VLOOKUP(F40,'#ref#'!D:E,2,FALSE)</f>
        <v>-</v>
      </c>
      <c r="H40" s="13" t="str">
        <f t="shared" si="2"/>
        <v>-</v>
      </c>
      <c r="I40" s="13" t="str">
        <f t="shared" si="3"/>
        <v>-</v>
      </c>
      <c r="K40" s="33" t="s">
        <v>115</v>
      </c>
    </row>
    <row r="41" spans="2:11" ht="15" thickBot="1" x14ac:dyDescent="0.35">
      <c r="C41" s="138"/>
      <c r="D41" s="5" t="s">
        <v>30</v>
      </c>
      <c r="E41" s="12">
        <f>VLOOKUP(D41,'#ref#'!$A:$B,2,FALSE)</f>
        <v>5</v>
      </c>
      <c r="F41" s="37" t="s">
        <v>65</v>
      </c>
      <c r="G41" s="12" t="str">
        <f>VLOOKUP(F41,'#ref#'!D:E,2,FALSE)</f>
        <v>-</v>
      </c>
      <c r="H41" s="13" t="str">
        <f t="shared" si="2"/>
        <v>-</v>
      </c>
      <c r="I41" s="13" t="str">
        <f t="shared" si="3"/>
        <v>-</v>
      </c>
      <c r="K41" s="2"/>
    </row>
    <row r="42" spans="2:11" ht="15" thickBot="1" x14ac:dyDescent="0.35">
      <c r="B42" s="140" t="s">
        <v>86</v>
      </c>
      <c r="C42" s="141"/>
      <c r="D42" s="54" t="s">
        <v>104</v>
      </c>
      <c r="E42" s="48" t="s">
        <v>65</v>
      </c>
      <c r="F42" s="49" t="s">
        <v>65</v>
      </c>
      <c r="G42" s="50" t="s">
        <v>65</v>
      </c>
      <c r="H42" s="51" t="s">
        <v>65</v>
      </c>
      <c r="I42" s="47" t="s">
        <v>65</v>
      </c>
      <c r="K42" s="41" t="s">
        <v>77</v>
      </c>
    </row>
    <row r="43" spans="2:11" ht="15" thickBot="1" x14ac:dyDescent="0.35">
      <c r="B43" s="142"/>
      <c r="C43" s="143"/>
      <c r="D43" s="9" t="s">
        <v>66</v>
      </c>
      <c r="E43" s="10"/>
      <c r="F43" s="7"/>
      <c r="G43" s="11"/>
      <c r="H43" s="10">
        <f>SUM(H34:H41)</f>
        <v>0</v>
      </c>
      <c r="I43" s="7">
        <f>SUM(I34:I41)</f>
        <v>0</v>
      </c>
      <c r="K43" s="6">
        <f>IF(I43=0, 0,H43/I43)</f>
        <v>0</v>
      </c>
    </row>
  </sheetData>
  <mergeCells count="4">
    <mergeCell ref="C11:C18"/>
    <mergeCell ref="B19:C20"/>
    <mergeCell ref="C34:C41"/>
    <mergeCell ref="B42:C43"/>
  </mergeCells>
  <conditionalFormatting sqref="G11">
    <cfRule type="cellIs" dxfId="81" priority="27" operator="equal">
      <formula>"ERROR"</formula>
    </cfRule>
  </conditionalFormatting>
  <conditionalFormatting sqref="F19">
    <cfRule type="containsText" dxfId="80" priority="25" operator="containsText" text="I Do Not Have Credit">
      <formula>NOT(ISERROR(SEARCH("I Do Not Have Credit",F19)))</formula>
    </cfRule>
  </conditionalFormatting>
  <conditionalFormatting sqref="K20">
    <cfRule type="cellIs" dxfId="79" priority="17" operator="lessThan">
      <formula>$K$11</formula>
    </cfRule>
    <cfRule type="cellIs" dxfId="78" priority="18" operator="greaterThanOrEqual">
      <formula>$K$11</formula>
    </cfRule>
  </conditionalFormatting>
  <conditionalFormatting sqref="G12:G17">
    <cfRule type="cellIs" dxfId="77" priority="23" operator="equal">
      <formula>"ERROR"</formula>
    </cfRule>
  </conditionalFormatting>
  <conditionalFormatting sqref="G18">
    <cfRule type="cellIs" dxfId="76" priority="19" operator="equal">
      <formula>"ERROR"</formula>
    </cfRule>
  </conditionalFormatting>
  <conditionalFormatting sqref="H11:H18">
    <cfRule type="cellIs" dxfId="75" priority="16" operator="equal">
      <formula>"ERROR"</formula>
    </cfRule>
  </conditionalFormatting>
  <conditionalFormatting sqref="I11">
    <cfRule type="cellIs" dxfId="74" priority="15" operator="equal">
      <formula>"ERROR"</formula>
    </cfRule>
  </conditionalFormatting>
  <conditionalFormatting sqref="I11">
    <cfRule type="cellIs" dxfId="73" priority="14" operator="equal">
      <formula>"ERROR"</formula>
    </cfRule>
  </conditionalFormatting>
  <conditionalFormatting sqref="I12:I18">
    <cfRule type="cellIs" dxfId="72" priority="13" operator="equal">
      <formula>"ERROR"</formula>
    </cfRule>
  </conditionalFormatting>
  <conditionalFormatting sqref="I12:I18">
    <cfRule type="cellIs" dxfId="71" priority="12" operator="equal">
      <formula>"ERROR"</formula>
    </cfRule>
  </conditionalFormatting>
  <conditionalFormatting sqref="G34">
    <cfRule type="cellIs" dxfId="70" priority="11" operator="equal">
      <formula>"ERROR"</formula>
    </cfRule>
  </conditionalFormatting>
  <conditionalFormatting sqref="F42">
    <cfRule type="containsText" dxfId="69" priority="10" operator="containsText" text="I Do Not Have Credit">
      <formula>NOT(ISERROR(SEARCH("I Do Not Have Credit",F42)))</formula>
    </cfRule>
  </conditionalFormatting>
  <conditionalFormatting sqref="K43">
    <cfRule type="cellIs" dxfId="68" priority="6" operator="lessThan">
      <formula>$K$34</formula>
    </cfRule>
    <cfRule type="cellIs" dxfId="67" priority="7" operator="greaterThanOrEqual">
      <formula>$K$34</formula>
    </cfRule>
  </conditionalFormatting>
  <conditionalFormatting sqref="G35:G40">
    <cfRule type="cellIs" dxfId="66" priority="9" operator="equal">
      <formula>"ERROR"</formula>
    </cfRule>
  </conditionalFormatting>
  <conditionalFormatting sqref="G41">
    <cfRule type="cellIs" dxfId="65" priority="8" operator="equal">
      <formula>"ERROR"</formula>
    </cfRule>
  </conditionalFormatting>
  <conditionalFormatting sqref="H34:H41">
    <cfRule type="cellIs" dxfId="64" priority="5" operator="equal">
      <formula>"ERROR"</formula>
    </cfRule>
  </conditionalFormatting>
  <conditionalFormatting sqref="I34">
    <cfRule type="cellIs" dxfId="63" priority="4" operator="equal">
      <formula>"ERROR"</formula>
    </cfRule>
  </conditionalFormatting>
  <conditionalFormatting sqref="I34">
    <cfRule type="cellIs" dxfId="62" priority="3" operator="equal">
      <formula>"ERROR"</formula>
    </cfRule>
  </conditionalFormatting>
  <conditionalFormatting sqref="I35:I41">
    <cfRule type="cellIs" dxfId="61" priority="2" operator="equal">
      <formula>"ERROR"</formula>
    </cfRule>
  </conditionalFormatting>
  <conditionalFormatting sqref="I35:I41">
    <cfRule type="cellIs" dxfId="60" priority="1" operator="equal">
      <formula>"ERROR"</formula>
    </cfRule>
  </conditionalFormatting>
  <dataValidations count="8">
    <dataValidation allowBlank="1" showInputMessage="1" errorTitle="Error" error="You must select one of these 2 course options." sqref="D13 D16 D36 D39"/>
    <dataValidation type="list" allowBlank="1" showInputMessage="1" showErrorMessage="1" sqref="D18 D41">
      <formula1>"CHEM 1210, CHEM 1250, CHEM 1910H"</formula1>
    </dataValidation>
    <dataValidation type="list" allowBlank="1" showInputMessage="1" showErrorMessage="1" sqref="D14 D37">
      <formula1>"MATH 1151, MATH 1161, MATH 1181H"</formula1>
    </dataValidation>
    <dataValidation type="list" allowBlank="1" showInputMessage="1" errorTitle="Error" error="You must select one of these 2 course options." sqref="D12 D35">
      <formula1>"ENGR 1182, ENGR 1282H, ENGR 1186, ENGR 1187, ENGR 1188"</formula1>
    </dataValidation>
    <dataValidation type="list" allowBlank="1" errorTitle="Error" error="You must select one of these 2 course options." prompt="Select FE or FEH course taken" sqref="D11 D34">
      <formula1>"ENGR 1181, ENGR 1281H, ENGR 1186, ENGR 1187, ENGR 1188"</formula1>
    </dataValidation>
    <dataValidation type="list" allowBlank="1" showInputMessage="1" showErrorMessage="1" sqref="D15 D38">
      <formula1>"MATH 1172, MATH 1152, MATH 2162, MATH 2182H"</formula1>
    </dataValidation>
    <dataValidation type="list" allowBlank="1" showInputMessage="1" showErrorMessage="1" sqref="F19 F42">
      <formula1>"-, I Have Credit, I Do Not Have Credit"</formula1>
    </dataValidation>
    <dataValidation type="list" allowBlank="1" showInputMessage="1" errorTitle="Error" error="You must select one of these 2 course options." sqref="D17 D40">
      <formula1>"PHYSICS 1250, PHYSICS 1250H, PHYSICS 1260"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'#ref#'!$D$2:$D$16</xm:f>
          </x14:formula1>
          <xm:sqref>F11:F18 F34:F41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election activeCell="A34" sqref="A34:XFD34"/>
    </sheetView>
  </sheetViews>
  <sheetFormatPr defaultColWidth="9.109375"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0" max="10" width="8.88671875"/>
    <col min="11" max="11" width="42.33203125" customWidth="1"/>
    <col min="12" max="16384" width="9.109375" style="116"/>
  </cols>
  <sheetData>
    <row r="1" spans="1:12" ht="21" x14ac:dyDescent="0.3">
      <c r="A1" s="18" t="s">
        <v>113</v>
      </c>
      <c r="K1" s="89" t="s">
        <v>114</v>
      </c>
    </row>
    <row r="2" spans="1:12" ht="16.5" customHeight="1" x14ac:dyDescent="0.3">
      <c r="A2" s="18"/>
      <c r="K2" s="89"/>
    </row>
    <row r="3" spans="1:12" x14ac:dyDescent="0.3">
      <c r="A3" s="1" t="s">
        <v>121</v>
      </c>
    </row>
    <row r="4" spans="1:12" x14ac:dyDescent="0.3">
      <c r="A4" s="19" t="s">
        <v>74</v>
      </c>
    </row>
    <row r="5" spans="1:12" x14ac:dyDescent="0.3">
      <c r="A5" s="53" t="s">
        <v>73</v>
      </c>
    </row>
    <row r="6" spans="1:12" x14ac:dyDescent="0.3">
      <c r="A6" s="71" t="s">
        <v>107</v>
      </c>
    </row>
    <row r="7" spans="1:12" ht="15" thickBot="1" x14ac:dyDescent="0.35">
      <c r="A7" t="s">
        <v>118</v>
      </c>
    </row>
    <row r="8" spans="1:12" ht="15" thickBot="1" x14ac:dyDescent="0.35">
      <c r="A8" s="17"/>
      <c r="K8" s="67" t="s">
        <v>71</v>
      </c>
    </row>
    <row r="9" spans="1:12" x14ac:dyDescent="0.3">
      <c r="A9" s="17"/>
      <c r="D9" s="159" t="s">
        <v>72</v>
      </c>
      <c r="F9" s="161" t="s">
        <v>75</v>
      </c>
      <c r="K9" s="68">
        <v>3.5</v>
      </c>
    </row>
    <row r="10" spans="1:12" ht="15" thickBot="1" x14ac:dyDescent="0.35">
      <c r="A10" s="40"/>
      <c r="B10" s="40"/>
      <c r="C10" s="40"/>
      <c r="D10" s="160"/>
      <c r="E10" s="40"/>
      <c r="F10" s="162"/>
      <c r="G10" s="40"/>
      <c r="H10" s="40"/>
      <c r="I10" s="40"/>
      <c r="J10" s="40"/>
      <c r="K10" s="69" t="s">
        <v>83</v>
      </c>
    </row>
    <row r="11" spans="1:12" ht="15.75" customHeight="1" thickBot="1" x14ac:dyDescent="0.35">
      <c r="B11" s="1"/>
      <c r="C11" s="1"/>
      <c r="D11" s="78" t="s">
        <v>1</v>
      </c>
      <c r="E11" s="43" t="s">
        <v>2</v>
      </c>
      <c r="F11" s="81" t="s">
        <v>70</v>
      </c>
      <c r="G11" s="43" t="s">
        <v>63</v>
      </c>
      <c r="H11" s="43" t="s">
        <v>64</v>
      </c>
      <c r="I11" s="43" t="s">
        <v>19</v>
      </c>
      <c r="J11" s="1"/>
      <c r="K11" s="68">
        <v>3</v>
      </c>
      <c r="L11" s="120"/>
    </row>
    <row r="12" spans="1:12" ht="15.75" customHeight="1" x14ac:dyDescent="0.3">
      <c r="B12" s="3"/>
      <c r="C12" s="137" t="s">
        <v>68</v>
      </c>
      <c r="D12" s="32" t="s">
        <v>0</v>
      </c>
      <c r="E12" s="13">
        <f>VLOOKUP(D12,'#ref#'!$A:$B,2,FALSE)</f>
        <v>2</v>
      </c>
      <c r="F12" s="82" t="s">
        <v>65</v>
      </c>
      <c r="G12" s="13" t="str">
        <f>VLOOKUP(F12,'#ref#'!D:E,2,FALSE)</f>
        <v>-</v>
      </c>
      <c r="H12" s="13" t="str">
        <f t="shared" ref="H12:H18" si="0">IF(G12="-","-",E12*G12)</f>
        <v>-</v>
      </c>
      <c r="I12" s="13" t="str">
        <f t="shared" ref="I12:I17" si="1">IF(OR(F12="-",F12="Transfer",F12="EM"),"-",E12)</f>
        <v>-</v>
      </c>
      <c r="K12" s="69" t="s">
        <v>110</v>
      </c>
    </row>
    <row r="13" spans="1:12" ht="15" thickBot="1" x14ac:dyDescent="0.35">
      <c r="B13" s="3"/>
      <c r="C13" s="138"/>
      <c r="D13" s="5" t="str">
        <f>IF(D12="ENGR 1186","ENGR 1187","-")</f>
        <v>-</v>
      </c>
      <c r="E13" s="13" t="str">
        <f>VLOOKUP(D13,'#ref#'!$A:$B,2,FALSE)</f>
        <v>-</v>
      </c>
      <c r="F13" s="83" t="s">
        <v>65</v>
      </c>
      <c r="G13" s="13" t="str">
        <f>VLOOKUP(F13,'#ref#'!D:E,2,FALSE)</f>
        <v>-</v>
      </c>
      <c r="H13" s="13" t="str">
        <f t="shared" si="0"/>
        <v>-</v>
      </c>
      <c r="I13" s="13" t="str">
        <f t="shared" si="1"/>
        <v>-</v>
      </c>
      <c r="K13" s="70" t="s">
        <v>111</v>
      </c>
    </row>
    <row r="14" spans="1:12" ht="15" customHeight="1" thickBot="1" x14ac:dyDescent="0.35">
      <c r="B14" s="3"/>
      <c r="C14" s="138"/>
      <c r="D14" s="5" t="s">
        <v>16</v>
      </c>
      <c r="E14" s="13">
        <f>VLOOKUP(D14,'#ref#'!$A:$B,2,FALSE)</f>
        <v>5</v>
      </c>
      <c r="F14" s="83" t="s">
        <v>65</v>
      </c>
      <c r="G14" s="13" t="str">
        <f>VLOOKUP(F14,'#ref#'!D:E,2,FALSE)</f>
        <v>-</v>
      </c>
      <c r="H14" s="13" t="str">
        <f t="shared" si="0"/>
        <v>-</v>
      </c>
      <c r="I14" s="13" t="str">
        <f t="shared" si="1"/>
        <v>-</v>
      </c>
    </row>
    <row r="15" spans="1:12" ht="15" customHeight="1" thickBot="1" x14ac:dyDescent="0.35">
      <c r="B15" s="3"/>
      <c r="C15" s="138"/>
      <c r="D15" s="5" t="s">
        <v>20</v>
      </c>
      <c r="E15" s="13">
        <f>VLOOKUP(D15,'#ref#'!$A:$B,2,FALSE)</f>
        <v>5</v>
      </c>
      <c r="F15" s="83" t="s">
        <v>65</v>
      </c>
      <c r="G15" s="13" t="str">
        <f>VLOOKUP(F15,'#ref#'!D:E,2,FALSE)</f>
        <v>-</v>
      </c>
      <c r="H15" s="13" t="str">
        <f t="shared" si="0"/>
        <v>-</v>
      </c>
      <c r="I15" s="13" t="str">
        <f t="shared" si="1"/>
        <v>-</v>
      </c>
      <c r="K15" s="34" t="s">
        <v>79</v>
      </c>
    </row>
    <row r="16" spans="1:12" ht="15" thickBot="1" x14ac:dyDescent="0.35">
      <c r="B16" s="3"/>
      <c r="C16" s="138"/>
      <c r="D16" s="5" t="str">
        <f>IF(D15="MATH 1152","MATH 2153","-")</f>
        <v>-</v>
      </c>
      <c r="E16" s="13" t="str">
        <f>VLOOKUP(D16,'#ref#'!$A:$B,2,FALSE)</f>
        <v>-</v>
      </c>
      <c r="F16" s="83" t="s">
        <v>65</v>
      </c>
      <c r="G16" s="13" t="str">
        <f>VLOOKUP(F16,'#ref#'!D:E,2,FALSE)</f>
        <v>-</v>
      </c>
      <c r="H16" s="13" t="str">
        <f t="shared" si="0"/>
        <v>-</v>
      </c>
      <c r="I16" s="13" t="str">
        <f t="shared" si="1"/>
        <v>-</v>
      </c>
      <c r="K16" s="33" t="s">
        <v>80</v>
      </c>
    </row>
    <row r="17" spans="1:12" ht="15" thickBot="1" x14ac:dyDescent="0.35">
      <c r="B17" s="3"/>
      <c r="C17" s="138"/>
      <c r="D17" s="5" t="s">
        <v>17</v>
      </c>
      <c r="E17" s="13">
        <f>VLOOKUP(D17,'#ref#'!$A:$B,2,FALSE)</f>
        <v>5</v>
      </c>
      <c r="F17" s="83" t="s">
        <v>65</v>
      </c>
      <c r="G17" s="13" t="str">
        <f>VLOOKUP(F17,'#ref#'!D:E,2,FALSE)</f>
        <v>-</v>
      </c>
      <c r="H17" s="13" t="str">
        <f t="shared" si="0"/>
        <v>-</v>
      </c>
      <c r="I17" s="13" t="str">
        <f t="shared" si="1"/>
        <v>-</v>
      </c>
    </row>
    <row r="18" spans="1:12" ht="15.75" customHeight="1" thickBot="1" x14ac:dyDescent="0.35">
      <c r="B18" s="3"/>
      <c r="C18" s="138"/>
      <c r="D18" s="5" t="s">
        <v>22</v>
      </c>
      <c r="E18" s="13">
        <f>VLOOKUP(D18,'#ref#'!$A:$B,2,FALSE)</f>
        <v>5</v>
      </c>
      <c r="F18" s="83" t="s">
        <v>65</v>
      </c>
      <c r="G18" s="13" t="str">
        <f>VLOOKUP(F18,'#ref#'!D:E,2,FALSE)</f>
        <v>-</v>
      </c>
      <c r="H18" s="13" t="str">
        <f t="shared" si="0"/>
        <v>-</v>
      </c>
      <c r="I18" s="13" t="str">
        <f>IF(OR(F18="-",F18="Transfer",F18="EM"),"-",E18)</f>
        <v>-</v>
      </c>
      <c r="K18" s="34" t="s">
        <v>112</v>
      </c>
    </row>
    <row r="19" spans="1:12" ht="15.75" customHeight="1" x14ac:dyDescent="0.3">
      <c r="B19" s="3"/>
      <c r="C19" s="138"/>
      <c r="D19" s="32" t="s">
        <v>58</v>
      </c>
      <c r="E19" s="13">
        <f>VLOOKUP(D19,'#ref#'!$A:$B,2,FALSE)</f>
        <v>3</v>
      </c>
      <c r="F19" s="83" t="s">
        <v>65</v>
      </c>
      <c r="G19" s="13" t="str">
        <f>IF(D19="ENGR 1281H","-",VLOOKUP(F19,'#ref#'!D:E,2,FALSE))</f>
        <v>-</v>
      </c>
      <c r="H19" s="13" t="str">
        <f>IF(G19="-","-",E19*G19)</f>
        <v>-</v>
      </c>
      <c r="I19" s="13" t="str">
        <f t="shared" ref="I19:I20" si="2">IF(OR(F19="-",F19="Transfer",F19="EM"),"-",E19)</f>
        <v>-</v>
      </c>
      <c r="K19" s="122" t="s">
        <v>185</v>
      </c>
    </row>
    <row r="20" spans="1:12" ht="15.75" customHeight="1" thickBot="1" x14ac:dyDescent="0.35">
      <c r="B20" s="3"/>
      <c r="C20" s="139"/>
      <c r="D20" s="4" t="s">
        <v>18</v>
      </c>
      <c r="E20" s="72">
        <f>VLOOKUP(D20,'#ref#'!$A:$B,2,FALSE)</f>
        <v>3</v>
      </c>
      <c r="F20" s="84" t="s">
        <v>65</v>
      </c>
      <c r="G20" s="72" t="str">
        <f>VLOOKUP(F20,'#ref#'!D:E,2,FALSE)</f>
        <v>-</v>
      </c>
      <c r="H20" s="72" t="str">
        <f t="shared" ref="H20" si="3">IF(G20="-","-",E20*G20)</f>
        <v>-</v>
      </c>
      <c r="I20" s="13" t="str">
        <f t="shared" si="2"/>
        <v>-</v>
      </c>
      <c r="K20" s="123" t="s">
        <v>186</v>
      </c>
    </row>
    <row r="21" spans="1:12" ht="15" customHeight="1" x14ac:dyDescent="0.3">
      <c r="B21" s="133" t="s">
        <v>108</v>
      </c>
      <c r="C21" s="179"/>
      <c r="D21" s="20" t="s">
        <v>34</v>
      </c>
      <c r="E21" s="25" t="s">
        <v>65</v>
      </c>
      <c r="F21" s="82" t="s">
        <v>65</v>
      </c>
      <c r="G21" s="25" t="s">
        <v>65</v>
      </c>
      <c r="H21" s="25" t="s">
        <v>65</v>
      </c>
      <c r="I21" s="25" t="s">
        <v>65</v>
      </c>
      <c r="J21" s="1"/>
      <c r="K21" s="177" t="s">
        <v>187</v>
      </c>
      <c r="L21" s="120"/>
    </row>
    <row r="22" spans="1:12" ht="15" customHeight="1" x14ac:dyDescent="0.3">
      <c r="B22" s="180"/>
      <c r="C22" s="181"/>
      <c r="D22" s="31" t="s">
        <v>60</v>
      </c>
      <c r="E22" s="80" t="s">
        <v>65</v>
      </c>
      <c r="F22" s="83" t="s">
        <v>65</v>
      </c>
      <c r="G22" s="80" t="s">
        <v>65</v>
      </c>
      <c r="H22" s="80" t="s">
        <v>65</v>
      </c>
      <c r="I22" s="80" t="s">
        <v>65</v>
      </c>
      <c r="K22" s="177"/>
    </row>
    <row r="23" spans="1:12" x14ac:dyDescent="0.3">
      <c r="B23" s="180"/>
      <c r="C23" s="181"/>
      <c r="D23" s="62" t="s">
        <v>58</v>
      </c>
      <c r="E23" s="80" t="s">
        <v>65</v>
      </c>
      <c r="F23" s="83" t="s">
        <v>65</v>
      </c>
      <c r="G23" s="80" t="s">
        <v>65</v>
      </c>
      <c r="H23" s="80" t="s">
        <v>65</v>
      </c>
      <c r="I23" s="80" t="s">
        <v>65</v>
      </c>
      <c r="K23" s="177" t="s">
        <v>188</v>
      </c>
    </row>
    <row r="24" spans="1:12" ht="15" thickBot="1" x14ac:dyDescent="0.35">
      <c r="B24" s="135"/>
      <c r="C24" s="182"/>
      <c r="D24" s="22" t="s">
        <v>18</v>
      </c>
      <c r="E24" s="27" t="s">
        <v>65</v>
      </c>
      <c r="F24" s="85" t="s">
        <v>65</v>
      </c>
      <c r="G24" s="27" t="s">
        <v>65</v>
      </c>
      <c r="H24" s="27" t="s">
        <v>65</v>
      </c>
      <c r="I24" s="27" t="s">
        <v>65</v>
      </c>
      <c r="K24" s="178"/>
    </row>
    <row r="25" spans="1:12" ht="15" thickBot="1" x14ac:dyDescent="0.35">
      <c r="B25" s="173" t="s">
        <v>109</v>
      </c>
      <c r="C25" s="174"/>
      <c r="D25" s="79" t="s">
        <v>104</v>
      </c>
      <c r="E25" s="25" t="s">
        <v>65</v>
      </c>
      <c r="F25" s="86" t="s">
        <v>65</v>
      </c>
      <c r="G25" s="25" t="s">
        <v>65</v>
      </c>
      <c r="H25" s="25" t="s">
        <v>65</v>
      </c>
      <c r="I25" s="25" t="s">
        <v>65</v>
      </c>
    </row>
    <row r="26" spans="1:12" ht="15" thickBot="1" x14ac:dyDescent="0.35">
      <c r="B26" s="175"/>
      <c r="C26" s="176"/>
      <c r="D26" s="22" t="s">
        <v>26</v>
      </c>
      <c r="E26" s="27" t="s">
        <v>65</v>
      </c>
      <c r="F26" s="87" t="s">
        <v>65</v>
      </c>
      <c r="G26" s="27" t="s">
        <v>65</v>
      </c>
      <c r="H26" s="27" t="s">
        <v>65</v>
      </c>
      <c r="I26" s="27" t="s">
        <v>65</v>
      </c>
      <c r="K26" s="41" t="s">
        <v>77</v>
      </c>
    </row>
    <row r="27" spans="1:12" ht="15" thickBot="1" x14ac:dyDescent="0.35">
      <c r="C27" s="15"/>
      <c r="D27" s="74" t="s">
        <v>66</v>
      </c>
      <c r="E27" s="75"/>
      <c r="F27" s="88"/>
      <c r="G27" s="75"/>
      <c r="H27" s="75">
        <f>SUM(H12:H20)</f>
        <v>0</v>
      </c>
      <c r="I27" s="75">
        <f>SUM(I12:I20)</f>
        <v>0</v>
      </c>
      <c r="K27" s="6">
        <f>IF(I27=0, 0,H27/I27)</f>
        <v>0</v>
      </c>
    </row>
    <row r="28" spans="1:12" x14ac:dyDescent="0.3">
      <c r="C28" s="15"/>
      <c r="E28" s="2"/>
      <c r="F28" s="2"/>
      <c r="G28" s="2"/>
      <c r="H28" s="2"/>
      <c r="I28" s="2"/>
    </row>
    <row r="29" spans="1:12" s="110" customFormat="1" x14ac:dyDescent="0.3">
      <c r="C29" s="111"/>
      <c r="E29" s="114"/>
      <c r="F29" s="114"/>
      <c r="G29" s="114"/>
      <c r="H29" s="114"/>
      <c r="I29" s="114"/>
    </row>
    <row r="30" spans="1:12" x14ac:dyDescent="0.3">
      <c r="C30" s="15"/>
      <c r="E30" s="2"/>
      <c r="F30" s="2"/>
      <c r="G30" s="2"/>
      <c r="H30" s="2"/>
      <c r="I30" s="2"/>
    </row>
    <row r="31" spans="1:12" ht="21" x14ac:dyDescent="0.3">
      <c r="A31" s="18" t="s">
        <v>113</v>
      </c>
      <c r="K31" s="89" t="s">
        <v>165</v>
      </c>
    </row>
    <row r="32" spans="1:12" s="124" customFormat="1" x14ac:dyDescent="0.3">
      <c r="A32" s="17"/>
      <c r="B32" s="112"/>
      <c r="C32" s="112"/>
      <c r="D32" s="112"/>
      <c r="E32" s="112"/>
      <c r="F32" s="112"/>
      <c r="G32" s="112"/>
      <c r="H32" s="112"/>
      <c r="I32" s="112"/>
      <c r="J32" s="112"/>
      <c r="K32" s="113"/>
    </row>
    <row r="33" spans="1:11" x14ac:dyDescent="0.3">
      <c r="A33" s="1" t="s">
        <v>121</v>
      </c>
    </row>
    <row r="34" spans="1:11" customFormat="1" x14ac:dyDescent="0.3">
      <c r="A34" s="19" t="s">
        <v>166</v>
      </c>
    </row>
    <row r="35" spans="1:11" x14ac:dyDescent="0.3">
      <c r="A35" s="102" t="s">
        <v>73</v>
      </c>
    </row>
    <row r="36" spans="1:11" x14ac:dyDescent="0.3">
      <c r="A36" s="71" t="s">
        <v>107</v>
      </c>
    </row>
    <row r="37" spans="1:11" ht="15" thickBot="1" x14ac:dyDescent="0.35">
      <c r="A37" t="s">
        <v>118</v>
      </c>
    </row>
    <row r="38" spans="1:11" ht="15" thickBot="1" x14ac:dyDescent="0.35">
      <c r="A38" s="17"/>
      <c r="K38" s="67" t="s">
        <v>71</v>
      </c>
    </row>
    <row r="39" spans="1:11" x14ac:dyDescent="0.3">
      <c r="A39" s="17"/>
      <c r="D39" s="159" t="s">
        <v>72</v>
      </c>
      <c r="F39" s="161" t="s">
        <v>75</v>
      </c>
      <c r="K39" s="68">
        <v>3.3</v>
      </c>
    </row>
    <row r="40" spans="1:11" ht="15" thickBot="1" x14ac:dyDescent="0.35">
      <c r="A40" s="40"/>
      <c r="B40" s="40"/>
      <c r="C40" s="40"/>
      <c r="D40" s="160"/>
      <c r="E40" s="40"/>
      <c r="F40" s="162"/>
      <c r="G40" s="40"/>
      <c r="H40" s="40"/>
      <c r="I40" s="40"/>
      <c r="J40" s="40"/>
      <c r="K40" s="69" t="s">
        <v>83</v>
      </c>
    </row>
    <row r="41" spans="1:11" ht="15" thickBot="1" x14ac:dyDescent="0.35">
      <c r="B41" s="1"/>
      <c r="C41" s="1"/>
      <c r="D41" s="78" t="s">
        <v>1</v>
      </c>
      <c r="E41" s="43" t="s">
        <v>2</v>
      </c>
      <c r="F41" s="81" t="s">
        <v>70</v>
      </c>
      <c r="G41" s="43" t="s">
        <v>63</v>
      </c>
      <c r="H41" s="43" t="s">
        <v>64</v>
      </c>
      <c r="I41" s="43" t="s">
        <v>19</v>
      </c>
      <c r="J41" s="1"/>
      <c r="K41" s="68">
        <v>3</v>
      </c>
    </row>
    <row r="42" spans="1:11" x14ac:dyDescent="0.3">
      <c r="B42" s="3"/>
      <c r="C42" s="137" t="s">
        <v>68</v>
      </c>
      <c r="D42" s="32" t="s">
        <v>0</v>
      </c>
      <c r="E42" s="13">
        <f>VLOOKUP(D42,'#ref#'!$A:$B,2,FALSE)</f>
        <v>2</v>
      </c>
      <c r="F42" s="82" t="s">
        <v>65</v>
      </c>
      <c r="G42" s="13" t="str">
        <f>VLOOKUP(F42,'#ref#'!D:E,2,FALSE)</f>
        <v>-</v>
      </c>
      <c r="H42" s="13" t="str">
        <f t="shared" ref="H42:H48" si="4">IF(G42="-","-",E42*G42)</f>
        <v>-</v>
      </c>
      <c r="I42" s="13" t="str">
        <f t="shared" ref="I42:I47" si="5">IF(OR(F42="-",F42="Transfer",F42="EM"),"-",E42)</f>
        <v>-</v>
      </c>
      <c r="K42" s="69" t="s">
        <v>110</v>
      </c>
    </row>
    <row r="43" spans="1:11" ht="15" thickBot="1" x14ac:dyDescent="0.35">
      <c r="B43" s="3"/>
      <c r="C43" s="138"/>
      <c r="D43" s="5" t="str">
        <f>IF(D42="ENGR 1186","ENGR 1187","-")</f>
        <v>-</v>
      </c>
      <c r="E43" s="13" t="str">
        <f>VLOOKUP(D43,'#ref#'!$A:$B,2,FALSE)</f>
        <v>-</v>
      </c>
      <c r="F43" s="83" t="s">
        <v>65</v>
      </c>
      <c r="G43" s="13" t="str">
        <f>VLOOKUP(F43,'#ref#'!D:E,2,FALSE)</f>
        <v>-</v>
      </c>
      <c r="H43" s="13" t="str">
        <f t="shared" si="4"/>
        <v>-</v>
      </c>
      <c r="I43" s="13" t="str">
        <f t="shared" si="5"/>
        <v>-</v>
      </c>
      <c r="K43" s="70" t="s">
        <v>111</v>
      </c>
    </row>
    <row r="44" spans="1:11" ht="15" thickBot="1" x14ac:dyDescent="0.35">
      <c r="B44" s="3"/>
      <c r="C44" s="138"/>
      <c r="D44" s="5" t="s">
        <v>16</v>
      </c>
      <c r="E44" s="13">
        <f>VLOOKUP(D44,'#ref#'!$A:$B,2,FALSE)</f>
        <v>5</v>
      </c>
      <c r="F44" s="83" t="s">
        <v>65</v>
      </c>
      <c r="G44" s="13" t="str">
        <f>VLOOKUP(F44,'#ref#'!D:E,2,FALSE)</f>
        <v>-</v>
      </c>
      <c r="H44" s="13" t="str">
        <f t="shared" si="4"/>
        <v>-</v>
      </c>
      <c r="I44" s="13" t="str">
        <f t="shared" si="5"/>
        <v>-</v>
      </c>
    </row>
    <row r="45" spans="1:11" ht="15" thickBot="1" x14ac:dyDescent="0.35">
      <c r="B45" s="3"/>
      <c r="C45" s="138"/>
      <c r="D45" s="5" t="s">
        <v>20</v>
      </c>
      <c r="E45" s="13">
        <f>VLOOKUP(D45,'#ref#'!$A:$B,2,FALSE)</f>
        <v>5</v>
      </c>
      <c r="F45" s="83" t="s">
        <v>65</v>
      </c>
      <c r="G45" s="13" t="str">
        <f>VLOOKUP(F45,'#ref#'!D:E,2,FALSE)</f>
        <v>-</v>
      </c>
      <c r="H45" s="13" t="str">
        <f t="shared" si="4"/>
        <v>-</v>
      </c>
      <c r="I45" s="13" t="str">
        <f t="shared" si="5"/>
        <v>-</v>
      </c>
      <c r="K45" s="34" t="s">
        <v>79</v>
      </c>
    </row>
    <row r="46" spans="1:11" ht="15" thickBot="1" x14ac:dyDescent="0.35">
      <c r="B46" s="3"/>
      <c r="C46" s="138"/>
      <c r="D46" s="5" t="str">
        <f>IF(D45="MATH 1152","MATH 2153","-")</f>
        <v>-</v>
      </c>
      <c r="E46" s="13" t="str">
        <f>VLOOKUP(D46,'#ref#'!$A:$B,2,FALSE)</f>
        <v>-</v>
      </c>
      <c r="F46" s="83" t="s">
        <v>65</v>
      </c>
      <c r="G46" s="13" t="str">
        <f>VLOOKUP(F46,'#ref#'!D:E,2,FALSE)</f>
        <v>-</v>
      </c>
      <c r="H46" s="13" t="str">
        <f t="shared" si="4"/>
        <v>-</v>
      </c>
      <c r="I46" s="13" t="str">
        <f t="shared" si="5"/>
        <v>-</v>
      </c>
      <c r="K46" s="33" t="s">
        <v>80</v>
      </c>
    </row>
    <row r="47" spans="1:11" ht="15" thickBot="1" x14ac:dyDescent="0.35">
      <c r="B47" s="3"/>
      <c r="C47" s="138"/>
      <c r="D47" s="5" t="s">
        <v>17</v>
      </c>
      <c r="E47" s="13">
        <f>VLOOKUP(D47,'#ref#'!$A:$B,2,FALSE)</f>
        <v>5</v>
      </c>
      <c r="F47" s="83" t="s">
        <v>65</v>
      </c>
      <c r="G47" s="13" t="str">
        <f>VLOOKUP(F47,'#ref#'!D:E,2,FALSE)</f>
        <v>-</v>
      </c>
      <c r="H47" s="13" t="str">
        <f t="shared" si="4"/>
        <v>-</v>
      </c>
      <c r="I47" s="13" t="str">
        <f t="shared" si="5"/>
        <v>-</v>
      </c>
      <c r="K47" s="116"/>
    </row>
    <row r="48" spans="1:11" ht="15" thickBot="1" x14ac:dyDescent="0.35">
      <c r="B48" s="3"/>
      <c r="C48" s="138"/>
      <c r="D48" s="5" t="s">
        <v>22</v>
      </c>
      <c r="E48" s="13">
        <f>VLOOKUP(D48,'#ref#'!$A:$B,2,FALSE)</f>
        <v>5</v>
      </c>
      <c r="F48" s="83" t="s">
        <v>65</v>
      </c>
      <c r="G48" s="13" t="str">
        <f>VLOOKUP(F48,'#ref#'!D:E,2,FALSE)</f>
        <v>-</v>
      </c>
      <c r="H48" s="13" t="str">
        <f t="shared" si="4"/>
        <v>-</v>
      </c>
      <c r="I48" s="13" t="str">
        <f>IF(OR(F48="-",F48="Transfer",F48="EM"),"-",E48)</f>
        <v>-</v>
      </c>
      <c r="K48" s="34" t="s">
        <v>112</v>
      </c>
    </row>
    <row r="49" spans="2:11" x14ac:dyDescent="0.3">
      <c r="B49" s="3"/>
      <c r="C49" s="138"/>
      <c r="D49" s="32" t="s">
        <v>58</v>
      </c>
      <c r="E49" s="13">
        <f>VLOOKUP(D49,'#ref#'!$A:$B,2,FALSE)</f>
        <v>3</v>
      </c>
      <c r="F49" s="83" t="s">
        <v>65</v>
      </c>
      <c r="G49" s="13" t="str">
        <f>IF(D49="ENGR 1281H","-",VLOOKUP(F49,'#ref#'!D:E,2,FALSE))</f>
        <v>-</v>
      </c>
      <c r="H49" s="13" t="str">
        <f>IF(G49="-","-",E49*G49)</f>
        <v>-</v>
      </c>
      <c r="I49" s="13" t="str">
        <f t="shared" ref="I49:I50" si="6">IF(OR(F49="-",F49="Transfer",F49="EM"),"-",E49)</f>
        <v>-</v>
      </c>
      <c r="K49" s="122" t="s">
        <v>185</v>
      </c>
    </row>
    <row r="50" spans="2:11" ht="15" thickBot="1" x14ac:dyDescent="0.35">
      <c r="B50" s="3"/>
      <c r="C50" s="139"/>
      <c r="D50" s="4" t="s">
        <v>18</v>
      </c>
      <c r="E50" s="72">
        <f>VLOOKUP(D50,'#ref#'!$A:$B,2,FALSE)</f>
        <v>3</v>
      </c>
      <c r="F50" s="84" t="s">
        <v>7</v>
      </c>
      <c r="G50" s="72">
        <f>VLOOKUP(F50,'#ref#'!D:E,2,FALSE)</f>
        <v>4</v>
      </c>
      <c r="H50" s="72">
        <f t="shared" ref="H50" si="7">IF(G50="-","-",E50*G50)</f>
        <v>12</v>
      </c>
      <c r="I50" s="13">
        <f t="shared" si="6"/>
        <v>3</v>
      </c>
      <c r="K50" s="123" t="s">
        <v>186</v>
      </c>
    </row>
    <row r="51" spans="2:11" x14ac:dyDescent="0.3">
      <c r="B51" s="133" t="s">
        <v>108</v>
      </c>
      <c r="C51" s="179"/>
      <c r="D51" s="20" t="s">
        <v>34</v>
      </c>
      <c r="E51" s="25" t="s">
        <v>65</v>
      </c>
      <c r="F51" s="82" t="s">
        <v>65</v>
      </c>
      <c r="G51" s="25" t="s">
        <v>65</v>
      </c>
      <c r="H51" s="25" t="s">
        <v>65</v>
      </c>
      <c r="I51" s="25" t="s">
        <v>65</v>
      </c>
      <c r="J51" s="1"/>
      <c r="K51" s="177" t="s">
        <v>187</v>
      </c>
    </row>
    <row r="52" spans="2:11" ht="15" customHeight="1" x14ac:dyDescent="0.3">
      <c r="B52" s="180"/>
      <c r="C52" s="181"/>
      <c r="D52" s="31" t="s">
        <v>60</v>
      </c>
      <c r="E52" s="80" t="s">
        <v>65</v>
      </c>
      <c r="F52" s="83" t="s">
        <v>65</v>
      </c>
      <c r="G52" s="80" t="s">
        <v>65</v>
      </c>
      <c r="H52" s="80" t="s">
        <v>65</v>
      </c>
      <c r="I52" s="80" t="s">
        <v>65</v>
      </c>
      <c r="K52" s="177"/>
    </row>
    <row r="53" spans="2:11" x14ac:dyDescent="0.3">
      <c r="B53" s="180"/>
      <c r="C53" s="181"/>
      <c r="D53" s="62" t="s">
        <v>58</v>
      </c>
      <c r="E53" s="80" t="s">
        <v>65</v>
      </c>
      <c r="F53" s="83" t="s">
        <v>65</v>
      </c>
      <c r="G53" s="80" t="s">
        <v>65</v>
      </c>
      <c r="H53" s="80" t="s">
        <v>65</v>
      </c>
      <c r="I53" s="80" t="s">
        <v>65</v>
      </c>
      <c r="K53" s="177" t="s">
        <v>188</v>
      </c>
    </row>
    <row r="54" spans="2:11" ht="15" thickBot="1" x14ac:dyDescent="0.35">
      <c r="B54" s="135"/>
      <c r="C54" s="182"/>
      <c r="D54" s="22" t="s">
        <v>18</v>
      </c>
      <c r="E54" s="27" t="s">
        <v>65</v>
      </c>
      <c r="F54" s="85" t="s">
        <v>65</v>
      </c>
      <c r="G54" s="27" t="s">
        <v>65</v>
      </c>
      <c r="H54" s="27" t="s">
        <v>65</v>
      </c>
      <c r="I54" s="27" t="s">
        <v>65</v>
      </c>
      <c r="K54" s="178"/>
    </row>
    <row r="55" spans="2:11" ht="15" thickBot="1" x14ac:dyDescent="0.35">
      <c r="B55" s="173" t="s">
        <v>109</v>
      </c>
      <c r="C55" s="174"/>
      <c r="D55" s="79" t="s">
        <v>104</v>
      </c>
      <c r="E55" s="25" t="s">
        <v>65</v>
      </c>
      <c r="F55" s="86" t="s">
        <v>65</v>
      </c>
      <c r="G55" s="25" t="s">
        <v>65</v>
      </c>
      <c r="H55" s="25" t="s">
        <v>65</v>
      </c>
      <c r="I55" s="25" t="s">
        <v>65</v>
      </c>
      <c r="K55" s="116"/>
    </row>
    <row r="56" spans="2:11" ht="15" thickBot="1" x14ac:dyDescent="0.35">
      <c r="B56" s="175"/>
      <c r="C56" s="176"/>
      <c r="D56" s="22" t="s">
        <v>26</v>
      </c>
      <c r="E56" s="27" t="s">
        <v>65</v>
      </c>
      <c r="F56" s="87" t="s">
        <v>65</v>
      </c>
      <c r="G56" s="27" t="s">
        <v>65</v>
      </c>
      <c r="H56" s="27" t="s">
        <v>65</v>
      </c>
      <c r="I56" s="27" t="s">
        <v>65</v>
      </c>
      <c r="K56" s="41" t="s">
        <v>77</v>
      </c>
    </row>
    <row r="57" spans="2:11" ht="15" thickBot="1" x14ac:dyDescent="0.35">
      <c r="C57" s="15"/>
      <c r="D57" s="74" t="s">
        <v>66</v>
      </c>
      <c r="E57" s="75"/>
      <c r="F57" s="88"/>
      <c r="G57" s="75"/>
      <c r="H57" s="75">
        <f>SUM(H42:H50)</f>
        <v>12</v>
      </c>
      <c r="I57" s="75">
        <f>SUM(I42:I50)</f>
        <v>3</v>
      </c>
      <c r="K57" s="6">
        <f>IF(I57=0, 0,H57/I57)</f>
        <v>4</v>
      </c>
    </row>
  </sheetData>
  <mergeCells count="14">
    <mergeCell ref="C12:C20"/>
    <mergeCell ref="D9:D10"/>
    <mergeCell ref="F9:F10"/>
    <mergeCell ref="B55:C56"/>
    <mergeCell ref="K21:K22"/>
    <mergeCell ref="K23:K24"/>
    <mergeCell ref="K51:K52"/>
    <mergeCell ref="K53:K54"/>
    <mergeCell ref="D39:D40"/>
    <mergeCell ref="F39:F40"/>
    <mergeCell ref="C42:C50"/>
    <mergeCell ref="B51:C54"/>
    <mergeCell ref="B25:C26"/>
    <mergeCell ref="B21:C24"/>
  </mergeCells>
  <conditionalFormatting sqref="G12:I17 I12:I20">
    <cfRule type="cellIs" dxfId="59" priority="17" operator="equal">
      <formula>"ERROR"</formula>
    </cfRule>
  </conditionalFormatting>
  <conditionalFormatting sqref="G18:I20 H12:I20">
    <cfRule type="cellIs" dxfId="58" priority="16" operator="equal">
      <formula>"ERROR"</formula>
    </cfRule>
  </conditionalFormatting>
  <conditionalFormatting sqref="F25:F26">
    <cfRule type="containsText" dxfId="57" priority="15" operator="containsText" text="I Do Not Have Credit">
      <formula>NOT(ISERROR(SEARCH("I Do Not Have Credit",F25)))</formula>
    </cfRule>
  </conditionalFormatting>
  <conditionalFormatting sqref="F21:F24">
    <cfRule type="endsWith" dxfId="56" priority="10" operator="endsWith" text="E">
      <formula>RIGHT(F21,LEN("E"))="E"</formula>
    </cfRule>
    <cfRule type="containsText" dxfId="55" priority="11" operator="containsText" text="EN">
      <formula>NOT(ISERROR(SEARCH("EN",F21)))</formula>
    </cfRule>
    <cfRule type="containsText" dxfId="54" priority="12" operator="containsText" text="D">
      <formula>NOT(ISERROR(SEARCH("D",F21)))</formula>
    </cfRule>
    <cfRule type="containsText" dxfId="53" priority="13" operator="containsText" text="C-">
      <formula>NOT(ISERROR(SEARCH("C-",F21)))</formula>
    </cfRule>
  </conditionalFormatting>
  <conditionalFormatting sqref="G42:I47 I48:I50">
    <cfRule type="cellIs" dxfId="52" priority="7" operator="equal">
      <formula>"ERROR"</formula>
    </cfRule>
  </conditionalFormatting>
  <conditionalFormatting sqref="G48:I50 H42:I47">
    <cfRule type="cellIs" dxfId="51" priority="6" operator="equal">
      <formula>"ERROR"</formula>
    </cfRule>
  </conditionalFormatting>
  <conditionalFormatting sqref="F55:F56">
    <cfRule type="containsText" dxfId="50" priority="5" operator="containsText" text="I Do Not Have Credit">
      <formula>NOT(ISERROR(SEARCH("I Do Not Have Credit",F55)))</formula>
    </cfRule>
  </conditionalFormatting>
  <conditionalFormatting sqref="F51:F54">
    <cfRule type="endsWith" dxfId="49" priority="1" operator="endsWith" text="E">
      <formula>RIGHT(F51,LEN("E"))="E"</formula>
    </cfRule>
    <cfRule type="containsText" dxfId="48" priority="2" operator="containsText" text="EN">
      <formula>NOT(ISERROR(SEARCH("EN",F51)))</formula>
    </cfRule>
    <cfRule type="containsText" dxfId="47" priority="3" operator="containsText" text="D">
      <formula>NOT(ISERROR(SEARCH("D",F51)))</formula>
    </cfRule>
    <cfRule type="containsText" dxfId="46" priority="4" operator="containsText" text="C-">
      <formula>NOT(ISERROR(SEARCH("C-",F51)))</formula>
    </cfRule>
  </conditionalFormatting>
  <conditionalFormatting sqref="K27 K57">
    <cfRule type="cellIs" dxfId="45" priority="71" operator="greaterThanOrEqual">
      <formula>$K$39</formula>
    </cfRule>
    <cfRule type="cellIs" dxfId="44" priority="72" operator="lessThan">
      <formula>$K$39</formula>
    </cfRule>
  </conditionalFormatting>
  <dataValidations count="11">
    <dataValidation type="list" allowBlank="1" showInputMessage="1" errorTitle="Error" error="You must select one of these 2 course options." sqref="D18 D48">
      <formula1>"PHYSICS 1251, PHYSICS 1251H, PHYSICS 1261, CHEM 1210, CHEM 1250, CHEM 1910H"</formula1>
    </dataValidation>
    <dataValidation type="list" allowBlank="1" showInputMessage="1" errorTitle="Error" error="You must select one of these 2 course options." sqref="D17 D47">
      <formula1>"PHYSICS 1250, PHYSICS 1250H, PHYSICS 1260"</formula1>
    </dataValidation>
    <dataValidation type="list" allowBlank="1" showInputMessage="1" showErrorMessage="1" sqref="D15 D45">
      <formula1>"MATH 1172, MATH 1152, MATH 2162, MATH 2182H, MATH 4182H"</formula1>
    </dataValidation>
    <dataValidation type="list" allowBlank="1" errorTitle="Error" error="You must select one of these 2 course options." prompt="Select FE or FEH course taken" sqref="D12 D42">
      <formula1>"ENGR 1181, ENGR 1281H, ENGR 1186"</formula1>
    </dataValidation>
    <dataValidation type="list" allowBlank="1" showInputMessage="1" showErrorMessage="1" sqref="D14 D44">
      <formula1>"MATH 1151, MATH 1161, MATH 1181H, MATH 4181H"</formula1>
    </dataValidation>
    <dataValidation allowBlank="1" showInputMessage="1" errorTitle="Error" error="You must select one of these 2 course options." sqref="D13 D16 D43 D46"/>
    <dataValidation type="list" allowBlank="1" showInputMessage="1" errorTitle="Error" error="You must select one of these 2 course options." sqref="D19 D23 D49 D53">
      <formula1>"CSE 1223, CSE 1222, ENGR 1281H"</formula1>
    </dataValidation>
    <dataValidation type="list" allowBlank="1" showInputMessage="1" errorTitle="Error" error="You must select one of these 2 course options." sqref="D26 D56">
      <formula1>"ENGR 1182, ENGR 1282, ENGR 1188"</formula1>
    </dataValidation>
    <dataValidation type="list" allowBlank="1" showInputMessage="1" errorTitle="Error" error="You must select one of these 2 course options." sqref="D21 D51">
      <formula1>"MATH 2568, MATH 2174"</formula1>
    </dataValidation>
    <dataValidation type="list" allowBlank="1" showInputMessage="1" errorTitle="Error" error="You must select one of these 2 course options." sqref="D22 D52">
      <formula1>"STAT 3470"</formula1>
    </dataValidation>
    <dataValidation type="list" allowBlank="1" showInputMessage="1" showErrorMessage="1" sqref="F25:F26 F55:F56">
      <formula1>"-, I Have Credit, I Am Currently Enrolled, I Do Not Have Credit"</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'#ref#'!$D$2:$D$16</xm:f>
          </x14:formula1>
          <xm:sqref>F21:F24 F51:F54</xm:sqref>
        </x14:dataValidation>
        <x14:dataValidation type="list" allowBlank="1" showInputMessage="1" showErrorMessage="1">
          <x14:formula1>
            <xm:f>'#ref#'!$D$2:$D$15</xm:f>
          </x14:formula1>
          <xm:sqref>F12:F20 F42:F50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election activeCell="A30" sqref="A30:XFD30"/>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42.33203125" customWidth="1"/>
  </cols>
  <sheetData>
    <row r="1" spans="1:12" ht="21" x14ac:dyDescent="0.3">
      <c r="A1" s="18" t="s">
        <v>127</v>
      </c>
      <c r="K1" s="89" t="s">
        <v>114</v>
      </c>
    </row>
    <row r="3" spans="1:12" x14ac:dyDescent="0.3">
      <c r="A3" s="1" t="s">
        <v>121</v>
      </c>
    </row>
    <row r="4" spans="1:12" x14ac:dyDescent="0.3">
      <c r="A4" s="19" t="s">
        <v>74</v>
      </c>
    </row>
    <row r="5" spans="1:12" x14ac:dyDescent="0.3">
      <c r="A5" s="53" t="s">
        <v>73</v>
      </c>
    </row>
    <row r="6" spans="1:12" x14ac:dyDescent="0.3">
      <c r="A6" s="71" t="s">
        <v>117</v>
      </c>
    </row>
    <row r="7" spans="1:12" x14ac:dyDescent="0.3">
      <c r="A7" t="s">
        <v>118</v>
      </c>
    </row>
    <row r="8" spans="1:12" ht="15" thickBot="1" x14ac:dyDescent="0.35">
      <c r="A8" s="19"/>
    </row>
    <row r="9" spans="1:12" ht="15" thickBot="1" x14ac:dyDescent="0.35">
      <c r="A9" s="19"/>
      <c r="K9" s="67" t="s">
        <v>71</v>
      </c>
    </row>
    <row r="10" spans="1:12" x14ac:dyDescent="0.3">
      <c r="A10" s="17"/>
      <c r="D10" s="159" t="s">
        <v>72</v>
      </c>
      <c r="F10" s="161" t="s">
        <v>75</v>
      </c>
      <c r="K10" s="68">
        <v>2.6</v>
      </c>
    </row>
    <row r="11" spans="1:12" ht="15" thickBot="1" x14ac:dyDescent="0.35">
      <c r="A11" s="40"/>
      <c r="B11" s="40"/>
      <c r="C11" s="40"/>
      <c r="D11" s="160"/>
      <c r="E11" s="40"/>
      <c r="F11" s="162"/>
      <c r="G11" s="40"/>
      <c r="H11" s="40"/>
      <c r="I11" s="40"/>
      <c r="J11" s="40"/>
      <c r="K11" s="69" t="s">
        <v>83</v>
      </c>
    </row>
    <row r="12" spans="1:12" ht="15.75" customHeight="1" thickBot="1" x14ac:dyDescent="0.35">
      <c r="B12" s="1"/>
      <c r="C12" s="1"/>
      <c r="D12" s="78" t="s">
        <v>1</v>
      </c>
      <c r="E12" s="43" t="s">
        <v>2</v>
      </c>
      <c r="F12" s="81" t="s">
        <v>70</v>
      </c>
      <c r="G12" s="43" t="s">
        <v>63</v>
      </c>
      <c r="H12" s="43" t="s">
        <v>64</v>
      </c>
      <c r="I12" s="43" t="s">
        <v>19</v>
      </c>
      <c r="J12" s="1"/>
      <c r="K12" s="68">
        <v>2.6</v>
      </c>
      <c r="L12" s="1"/>
    </row>
    <row r="13" spans="1:12" ht="15.75" customHeight="1" x14ac:dyDescent="0.3">
      <c r="B13" s="3"/>
      <c r="C13" s="137" t="s">
        <v>68</v>
      </c>
      <c r="D13" s="32" t="s">
        <v>0</v>
      </c>
      <c r="E13" s="13">
        <f>VLOOKUP(D13,'#ref#'!$A:$B,2,FALSE)</f>
        <v>2</v>
      </c>
      <c r="F13" s="82" t="s">
        <v>65</v>
      </c>
      <c r="G13" s="13" t="str">
        <f>VLOOKUP(F13,'#ref#'!D:E,2,FALSE)</f>
        <v>-</v>
      </c>
      <c r="H13" s="13" t="str">
        <f t="shared" ref="H13:H18" si="0">IF(G13="-","-",E13*G13)</f>
        <v>-</v>
      </c>
      <c r="I13" s="13" t="str">
        <f t="shared" ref="I13:I17" si="1">IF(OR(F13="-",F13="Transfer",F13="EM"),"-",E13)</f>
        <v>-</v>
      </c>
      <c r="K13" s="69" t="s">
        <v>120</v>
      </c>
    </row>
    <row r="14" spans="1:12" ht="15" thickBot="1" x14ac:dyDescent="0.35">
      <c r="B14" s="3"/>
      <c r="C14" s="138"/>
      <c r="D14" s="5" t="s">
        <v>26</v>
      </c>
      <c r="E14" s="13">
        <f>VLOOKUP(D14,'#ref#'!$A:$B,2,FALSE)</f>
        <v>2</v>
      </c>
      <c r="F14" s="83" t="s">
        <v>65</v>
      </c>
      <c r="G14" s="13" t="str">
        <f>VLOOKUP(F14,'#ref#'!D:E,2,FALSE)</f>
        <v>-</v>
      </c>
      <c r="H14" s="13" t="str">
        <f t="shared" si="0"/>
        <v>-</v>
      </c>
      <c r="I14" s="13" t="str">
        <f t="shared" si="1"/>
        <v>-</v>
      </c>
      <c r="K14" s="70" t="s">
        <v>33</v>
      </c>
    </row>
    <row r="15" spans="1:12" ht="15" customHeight="1" thickBot="1" x14ac:dyDescent="0.35">
      <c r="B15" s="3"/>
      <c r="C15" s="138"/>
      <c r="D15" s="5" t="str">
        <f>IF(AND(D13="ENGR 1186", D14="ENGR 1187"), "ENGR 1188", "-")</f>
        <v>-</v>
      </c>
      <c r="E15" s="13" t="str">
        <f>VLOOKUP(D15,'#ref#'!$A:$B,2,FALSE)</f>
        <v>-</v>
      </c>
      <c r="F15" s="83" t="s">
        <v>65</v>
      </c>
      <c r="G15" s="13" t="str">
        <f>VLOOKUP(F15,'#ref#'!D:E,2,FALSE)</f>
        <v>-</v>
      </c>
      <c r="H15" s="13" t="str">
        <f t="shared" si="0"/>
        <v>-</v>
      </c>
      <c r="I15" s="13" t="str">
        <f t="shared" si="1"/>
        <v>-</v>
      </c>
    </row>
    <row r="16" spans="1:12" ht="15" customHeight="1" thickBot="1" x14ac:dyDescent="0.35">
      <c r="B16" s="3"/>
      <c r="C16" s="138"/>
      <c r="D16" s="5" t="s">
        <v>16</v>
      </c>
      <c r="E16" s="13">
        <f>VLOOKUP(D16,'#ref#'!$A:$B,2,FALSE)</f>
        <v>5</v>
      </c>
      <c r="F16" s="83" t="s">
        <v>65</v>
      </c>
      <c r="G16" s="13" t="str">
        <f>VLOOKUP(F16,'#ref#'!D:E,2,FALSE)</f>
        <v>-</v>
      </c>
      <c r="H16" s="13" t="str">
        <f t="shared" si="0"/>
        <v>-</v>
      </c>
      <c r="I16" s="13" t="str">
        <f t="shared" si="1"/>
        <v>-</v>
      </c>
      <c r="K16" s="34" t="s">
        <v>79</v>
      </c>
    </row>
    <row r="17" spans="1:12" ht="15" thickBot="1" x14ac:dyDescent="0.35">
      <c r="B17" s="3"/>
      <c r="C17" s="138"/>
      <c r="D17" s="5" t="s">
        <v>20</v>
      </c>
      <c r="E17" s="13">
        <f>VLOOKUP(D17,'#ref#'!$A:$B,2,FALSE)</f>
        <v>5</v>
      </c>
      <c r="F17" s="83" t="s">
        <v>65</v>
      </c>
      <c r="G17" s="13" t="str">
        <f>VLOOKUP(F17,'#ref#'!D:E,2,FALSE)</f>
        <v>-</v>
      </c>
      <c r="H17" s="13" t="str">
        <f t="shared" si="0"/>
        <v>-</v>
      </c>
      <c r="I17" s="13" t="str">
        <f t="shared" si="1"/>
        <v>-</v>
      </c>
      <c r="K17" s="33" t="s">
        <v>80</v>
      </c>
    </row>
    <row r="18" spans="1:12" ht="15" thickBot="1" x14ac:dyDescent="0.35">
      <c r="B18" s="3"/>
      <c r="C18" s="138"/>
      <c r="D18" s="5" t="s">
        <v>17</v>
      </c>
      <c r="E18" s="13">
        <f>VLOOKUP(D18,'#ref#'!$A:$B,2,FALSE)</f>
        <v>5</v>
      </c>
      <c r="F18" s="83" t="s">
        <v>65</v>
      </c>
      <c r="G18" s="13" t="str">
        <f>VLOOKUP(F18,'#ref#'!D:E,2,FALSE)</f>
        <v>-</v>
      </c>
      <c r="H18" s="13" t="str">
        <f t="shared" si="0"/>
        <v>-</v>
      </c>
      <c r="I18" s="13" t="str">
        <f>IF(OR(F18="-",F18="Transfer",F18="EM"),"-",E18)</f>
        <v>-</v>
      </c>
    </row>
    <row r="19" spans="1:12" ht="15.75" customHeight="1" thickBot="1" x14ac:dyDescent="0.35">
      <c r="B19" s="3"/>
      <c r="C19" s="138"/>
      <c r="D19" s="5" t="s">
        <v>30</v>
      </c>
      <c r="E19" s="13">
        <f>VLOOKUP(D19,'#ref#'!$A:$B,2,FALSE)</f>
        <v>5</v>
      </c>
      <c r="F19" s="83" t="s">
        <v>65</v>
      </c>
      <c r="G19" s="13" t="str">
        <f>IF(D19="ENGR 1281H","-",VLOOKUP(F19,'#ref#'!D:E,2,FALSE))</f>
        <v>-</v>
      </c>
      <c r="H19" s="13" t="str">
        <f>IF(G19="-","-",E19*G19)</f>
        <v>-</v>
      </c>
      <c r="I19" s="13" t="str">
        <f t="shared" ref="I19:I20" si="2">IF(OR(F19="-",F19="Transfer",F19="EM"),"-",E19)</f>
        <v>-</v>
      </c>
      <c r="K19" s="7" t="s">
        <v>112</v>
      </c>
    </row>
    <row r="20" spans="1:12" ht="15.75" customHeight="1" thickBot="1" x14ac:dyDescent="0.35">
      <c r="B20" s="3"/>
      <c r="C20" s="139"/>
      <c r="D20" s="4" t="s">
        <v>33</v>
      </c>
      <c r="E20" s="72">
        <f>VLOOKUP(D20,'#ref#'!$A:$B,2,FALSE)</f>
        <v>3</v>
      </c>
      <c r="F20" s="83" t="s">
        <v>65</v>
      </c>
      <c r="G20" s="72" t="str">
        <f>VLOOKUP(F20,'#ref#'!D:E,2,FALSE)</f>
        <v>-</v>
      </c>
      <c r="H20" s="72" t="str">
        <f t="shared" ref="H20" si="3">IF(G20="-","-",E20*G20)</f>
        <v>-</v>
      </c>
      <c r="I20" s="13" t="str">
        <f t="shared" si="2"/>
        <v>-</v>
      </c>
      <c r="K20" s="33" t="s">
        <v>115</v>
      </c>
    </row>
    <row r="21" spans="1:12" ht="15.75" customHeight="1" thickBot="1" x14ac:dyDescent="0.35">
      <c r="B21" s="173" t="s">
        <v>119</v>
      </c>
      <c r="C21" s="174"/>
      <c r="D21" s="79" t="s">
        <v>104</v>
      </c>
      <c r="E21" s="25" t="s">
        <v>65</v>
      </c>
      <c r="F21" s="86" t="s">
        <v>65</v>
      </c>
      <c r="G21" s="25" t="s">
        <v>65</v>
      </c>
      <c r="H21" s="25" t="s">
        <v>65</v>
      </c>
      <c r="I21" s="25" t="s">
        <v>65</v>
      </c>
    </row>
    <row r="22" spans="1:12" ht="15" customHeight="1" thickBot="1" x14ac:dyDescent="0.35">
      <c r="B22" s="175"/>
      <c r="C22" s="176"/>
      <c r="D22" s="22" t="s">
        <v>26</v>
      </c>
      <c r="E22" s="27" t="s">
        <v>65</v>
      </c>
      <c r="F22" s="87" t="s">
        <v>65</v>
      </c>
      <c r="G22" s="27" t="s">
        <v>65</v>
      </c>
      <c r="H22" s="27" t="s">
        <v>65</v>
      </c>
      <c r="I22" s="27" t="s">
        <v>65</v>
      </c>
      <c r="J22" s="1"/>
      <c r="K22" s="41" t="s">
        <v>77</v>
      </c>
      <c r="L22" s="1"/>
    </row>
    <row r="23" spans="1:12" ht="15.75" customHeight="1" thickBot="1" x14ac:dyDescent="0.35">
      <c r="C23" s="15"/>
      <c r="D23" s="74" t="s">
        <v>66</v>
      </c>
      <c r="E23" s="75">
        <f>SUM(E13:E20)</f>
        <v>27</v>
      </c>
      <c r="F23" s="88"/>
      <c r="G23" s="75"/>
      <c r="H23" s="75">
        <f>SUM(H13:H20)</f>
        <v>0</v>
      </c>
      <c r="I23" s="75">
        <f>SUM(I13:I20)</f>
        <v>0</v>
      </c>
      <c r="K23" s="6">
        <f>IF(I23=0, 0,H23/I23)</f>
        <v>0</v>
      </c>
    </row>
    <row r="24" spans="1:12" x14ac:dyDescent="0.3">
      <c r="C24" s="15"/>
      <c r="E24" s="2"/>
      <c r="F24" s="2"/>
      <c r="G24" s="2"/>
      <c r="H24" s="2"/>
      <c r="I24" s="2"/>
    </row>
    <row r="25" spans="1:12" s="110" customFormat="1" x14ac:dyDescent="0.3">
      <c r="C25" s="117"/>
      <c r="E25" s="114"/>
      <c r="F25" s="114"/>
      <c r="G25" s="114"/>
      <c r="H25" s="114"/>
      <c r="I25" s="114"/>
    </row>
    <row r="26" spans="1:12" x14ac:dyDescent="0.3">
      <c r="C26" s="71"/>
      <c r="D26" s="71"/>
      <c r="E26" s="71"/>
      <c r="F26" s="71"/>
      <c r="G26" s="71"/>
      <c r="H26" s="71"/>
      <c r="I26" s="71"/>
    </row>
    <row r="27" spans="1:12" ht="21" x14ac:dyDescent="0.3">
      <c r="A27" s="18" t="s">
        <v>127</v>
      </c>
      <c r="K27" s="89" t="s">
        <v>165</v>
      </c>
    </row>
    <row r="29" spans="1:12" x14ac:dyDescent="0.3">
      <c r="A29" s="1" t="s">
        <v>121</v>
      </c>
    </row>
    <row r="30" spans="1:12" x14ac:dyDescent="0.3">
      <c r="A30" s="19" t="s">
        <v>166</v>
      </c>
    </row>
    <row r="31" spans="1:12" x14ac:dyDescent="0.3">
      <c r="A31" s="102" t="s">
        <v>73</v>
      </c>
    </row>
    <row r="32" spans="1:12" x14ac:dyDescent="0.3">
      <c r="A32" s="71" t="s">
        <v>117</v>
      </c>
    </row>
    <row r="33" spans="1:11" x14ac:dyDescent="0.3">
      <c r="A33" t="s">
        <v>118</v>
      </c>
    </row>
    <row r="34" spans="1:11" ht="15" thickBot="1" x14ac:dyDescent="0.35">
      <c r="A34" s="19"/>
    </row>
    <row r="35" spans="1:11" ht="15" thickBot="1" x14ac:dyDescent="0.35">
      <c r="A35" s="19"/>
      <c r="K35" s="67" t="s">
        <v>71</v>
      </c>
    </row>
    <row r="36" spans="1:11" x14ac:dyDescent="0.3">
      <c r="A36" s="17"/>
      <c r="D36" s="159" t="s">
        <v>72</v>
      </c>
      <c r="F36" s="161" t="s">
        <v>75</v>
      </c>
      <c r="K36" s="68">
        <v>2.6</v>
      </c>
    </row>
    <row r="37" spans="1:11" ht="15" thickBot="1" x14ac:dyDescent="0.35">
      <c r="A37" s="40"/>
      <c r="B37" s="40"/>
      <c r="C37" s="40"/>
      <c r="D37" s="160"/>
      <c r="E37" s="40"/>
      <c r="F37" s="162"/>
      <c r="G37" s="40"/>
      <c r="H37" s="40"/>
      <c r="I37" s="40"/>
      <c r="J37" s="40"/>
      <c r="K37" s="69" t="s">
        <v>83</v>
      </c>
    </row>
    <row r="38" spans="1:11" ht="15" thickBot="1" x14ac:dyDescent="0.35">
      <c r="B38" s="1"/>
      <c r="C38" s="1"/>
      <c r="D38" s="78" t="s">
        <v>1</v>
      </c>
      <c r="E38" s="43" t="s">
        <v>2</v>
      </c>
      <c r="F38" s="81" t="s">
        <v>70</v>
      </c>
      <c r="G38" s="43" t="s">
        <v>63</v>
      </c>
      <c r="H38" s="43" t="s">
        <v>64</v>
      </c>
      <c r="I38" s="43" t="s">
        <v>19</v>
      </c>
      <c r="J38" s="1"/>
      <c r="K38" s="68">
        <v>2.6</v>
      </c>
    </row>
    <row r="39" spans="1:11" x14ac:dyDescent="0.3">
      <c r="B39" s="3"/>
      <c r="C39" s="137" t="s">
        <v>68</v>
      </c>
      <c r="D39" s="32" t="s">
        <v>0</v>
      </c>
      <c r="E39" s="13">
        <f>VLOOKUP(D39,'#ref#'!$A:$B,2,FALSE)</f>
        <v>2</v>
      </c>
      <c r="F39" s="82" t="s">
        <v>65</v>
      </c>
      <c r="G39" s="13" t="str">
        <f>VLOOKUP(F39,'#ref#'!D:E,2,FALSE)</f>
        <v>-</v>
      </c>
      <c r="H39" s="13" t="str">
        <f t="shared" ref="H39:H44" si="4">IF(G39="-","-",E39*G39)</f>
        <v>-</v>
      </c>
      <c r="I39" s="13" t="str">
        <f t="shared" ref="I39:I43" si="5">IF(OR(F39="-",F39="Transfer",F39="EM"),"-",E39)</f>
        <v>-</v>
      </c>
      <c r="K39" s="69" t="s">
        <v>120</v>
      </c>
    </row>
    <row r="40" spans="1:11" ht="15" thickBot="1" x14ac:dyDescent="0.35">
      <c r="B40" s="3"/>
      <c r="C40" s="138"/>
      <c r="D40" s="5" t="s">
        <v>26</v>
      </c>
      <c r="E40" s="13">
        <f>VLOOKUP(D40,'#ref#'!$A:$B,2,FALSE)</f>
        <v>2</v>
      </c>
      <c r="F40" s="83" t="s">
        <v>65</v>
      </c>
      <c r="G40" s="13" t="str">
        <f>VLOOKUP(F40,'#ref#'!D:E,2,FALSE)</f>
        <v>-</v>
      </c>
      <c r="H40" s="13" t="str">
        <f t="shared" si="4"/>
        <v>-</v>
      </c>
      <c r="I40" s="13" t="str">
        <f t="shared" si="5"/>
        <v>-</v>
      </c>
      <c r="K40" s="70" t="s">
        <v>33</v>
      </c>
    </row>
    <row r="41" spans="1:11" ht="15" thickBot="1" x14ac:dyDescent="0.35">
      <c r="B41" s="3"/>
      <c r="C41" s="138"/>
      <c r="D41" s="5" t="str">
        <f>IF(AND(D39="ENGR 1186", D40="ENGR 1187"), "ENGR 1188", "-")</f>
        <v>-</v>
      </c>
      <c r="E41" s="13" t="str">
        <f>VLOOKUP(D41,'#ref#'!$A:$B,2,FALSE)</f>
        <v>-</v>
      </c>
      <c r="F41" s="83" t="s">
        <v>65</v>
      </c>
      <c r="G41" s="13" t="str">
        <f>VLOOKUP(F41,'#ref#'!D:E,2,FALSE)</f>
        <v>-</v>
      </c>
      <c r="H41" s="13" t="str">
        <f t="shared" si="4"/>
        <v>-</v>
      </c>
      <c r="I41" s="13" t="str">
        <f t="shared" si="5"/>
        <v>-</v>
      </c>
    </row>
    <row r="42" spans="1:11" ht="15" thickBot="1" x14ac:dyDescent="0.35">
      <c r="B42" s="3"/>
      <c r="C42" s="138"/>
      <c r="D42" s="5" t="s">
        <v>16</v>
      </c>
      <c r="E42" s="13">
        <f>VLOOKUP(D42,'#ref#'!$A:$B,2,FALSE)</f>
        <v>5</v>
      </c>
      <c r="F42" s="83" t="s">
        <v>65</v>
      </c>
      <c r="G42" s="13" t="str">
        <f>VLOOKUP(F42,'#ref#'!D:E,2,FALSE)</f>
        <v>-</v>
      </c>
      <c r="H42" s="13" t="str">
        <f t="shared" si="4"/>
        <v>-</v>
      </c>
      <c r="I42" s="13" t="str">
        <f t="shared" si="5"/>
        <v>-</v>
      </c>
      <c r="K42" s="34" t="s">
        <v>79</v>
      </c>
    </row>
    <row r="43" spans="1:11" ht="15" thickBot="1" x14ac:dyDescent="0.35">
      <c r="B43" s="3"/>
      <c r="C43" s="138"/>
      <c r="D43" s="5" t="s">
        <v>20</v>
      </c>
      <c r="E43" s="13">
        <f>VLOOKUP(D43,'#ref#'!$A:$B,2,FALSE)</f>
        <v>5</v>
      </c>
      <c r="F43" s="83" t="s">
        <v>65</v>
      </c>
      <c r="G43" s="13" t="str">
        <f>VLOOKUP(F43,'#ref#'!D:E,2,FALSE)</f>
        <v>-</v>
      </c>
      <c r="H43" s="13" t="str">
        <f t="shared" si="4"/>
        <v>-</v>
      </c>
      <c r="I43" s="13" t="str">
        <f t="shared" si="5"/>
        <v>-</v>
      </c>
      <c r="K43" s="33" t="s">
        <v>80</v>
      </c>
    </row>
    <row r="44" spans="1:11" ht="15" thickBot="1" x14ac:dyDescent="0.35">
      <c r="B44" s="3"/>
      <c r="C44" s="138"/>
      <c r="D44" s="5" t="s">
        <v>17</v>
      </c>
      <c r="E44" s="13">
        <f>VLOOKUP(D44,'#ref#'!$A:$B,2,FALSE)</f>
        <v>5</v>
      </c>
      <c r="F44" s="83" t="s">
        <v>65</v>
      </c>
      <c r="G44" s="13" t="str">
        <f>VLOOKUP(F44,'#ref#'!D:E,2,FALSE)</f>
        <v>-</v>
      </c>
      <c r="H44" s="13" t="str">
        <f t="shared" si="4"/>
        <v>-</v>
      </c>
      <c r="I44" s="13" t="str">
        <f>IF(OR(F44="-",F44="Transfer",F44="EM"),"-",E44)</f>
        <v>-</v>
      </c>
    </row>
    <row r="45" spans="1:11" ht="15" thickBot="1" x14ac:dyDescent="0.35">
      <c r="B45" s="3"/>
      <c r="C45" s="138"/>
      <c r="D45" s="5" t="s">
        <v>30</v>
      </c>
      <c r="E45" s="13">
        <f>VLOOKUP(D45,'#ref#'!$A:$B,2,FALSE)</f>
        <v>5</v>
      </c>
      <c r="F45" s="83" t="s">
        <v>65</v>
      </c>
      <c r="G45" s="13" t="str">
        <f>IF(D45="ENGR 1281H","-",VLOOKUP(F45,'#ref#'!D:E,2,FALSE))</f>
        <v>-</v>
      </c>
      <c r="H45" s="13" t="str">
        <f>IF(G45="-","-",E45*G45)</f>
        <v>-</v>
      </c>
      <c r="I45" s="13" t="str">
        <f t="shared" ref="I45:I46" si="6">IF(OR(F45="-",F45="Transfer",F45="EM"),"-",E45)</f>
        <v>-</v>
      </c>
      <c r="K45" s="7" t="s">
        <v>112</v>
      </c>
    </row>
    <row r="46" spans="1:11" ht="15" thickBot="1" x14ac:dyDescent="0.35">
      <c r="B46" s="3"/>
      <c r="C46" s="139"/>
      <c r="D46" s="4" t="s">
        <v>33</v>
      </c>
      <c r="E46" s="72">
        <f>VLOOKUP(D46,'#ref#'!$A:$B,2,FALSE)</f>
        <v>3</v>
      </c>
      <c r="F46" s="83" t="s">
        <v>65</v>
      </c>
      <c r="G46" s="72" t="str">
        <f>VLOOKUP(F46,'#ref#'!D:E,2,FALSE)</f>
        <v>-</v>
      </c>
      <c r="H46" s="72" t="str">
        <f t="shared" ref="H46" si="7">IF(G46="-","-",E46*G46)</f>
        <v>-</v>
      </c>
      <c r="I46" s="13" t="str">
        <f t="shared" si="6"/>
        <v>-</v>
      </c>
      <c r="K46" s="33" t="s">
        <v>115</v>
      </c>
    </row>
    <row r="47" spans="1:11" ht="15" thickBot="1" x14ac:dyDescent="0.35">
      <c r="B47" s="173" t="s">
        <v>119</v>
      </c>
      <c r="C47" s="174"/>
      <c r="D47" s="79" t="s">
        <v>104</v>
      </c>
      <c r="E47" s="25" t="s">
        <v>65</v>
      </c>
      <c r="F47" s="86" t="s">
        <v>65</v>
      </c>
      <c r="G47" s="25" t="s">
        <v>65</v>
      </c>
      <c r="H47" s="25" t="s">
        <v>65</v>
      </c>
      <c r="I47" s="25" t="s">
        <v>65</v>
      </c>
    </row>
    <row r="48" spans="1:11" ht="15" thickBot="1" x14ac:dyDescent="0.35">
      <c r="B48" s="175"/>
      <c r="C48" s="176"/>
      <c r="D48" s="22" t="s">
        <v>26</v>
      </c>
      <c r="E48" s="27" t="s">
        <v>65</v>
      </c>
      <c r="F48" s="87" t="s">
        <v>65</v>
      </c>
      <c r="G48" s="27" t="s">
        <v>65</v>
      </c>
      <c r="H48" s="27" t="s">
        <v>65</v>
      </c>
      <c r="I48" s="27" t="s">
        <v>65</v>
      </c>
      <c r="J48" s="1"/>
      <c r="K48" s="41" t="s">
        <v>77</v>
      </c>
    </row>
    <row r="49" spans="3:11" ht="15" thickBot="1" x14ac:dyDescent="0.35">
      <c r="C49" s="15"/>
      <c r="D49" s="74" t="s">
        <v>66</v>
      </c>
      <c r="E49" s="75">
        <f>SUM(E39:E46)</f>
        <v>27</v>
      </c>
      <c r="F49" s="88"/>
      <c r="G49" s="75"/>
      <c r="H49" s="75">
        <f>SUM(H39:H46)</f>
        <v>0</v>
      </c>
      <c r="I49" s="75">
        <f>SUM(I39:I46)</f>
        <v>0</v>
      </c>
      <c r="K49" s="6">
        <f>IF(I49=0, 0,H49/I49)</f>
        <v>0</v>
      </c>
    </row>
  </sheetData>
  <mergeCells count="8">
    <mergeCell ref="C39:C46"/>
    <mergeCell ref="B47:C48"/>
    <mergeCell ref="B21:C22"/>
    <mergeCell ref="C13:C20"/>
    <mergeCell ref="F10:F11"/>
    <mergeCell ref="D10:D11"/>
    <mergeCell ref="D36:D37"/>
    <mergeCell ref="F36:F37"/>
  </mergeCells>
  <conditionalFormatting sqref="G13:I17 I18:I20">
    <cfRule type="cellIs" dxfId="43" priority="22" operator="equal">
      <formula>"ERROR"</formula>
    </cfRule>
  </conditionalFormatting>
  <conditionalFormatting sqref="K23">
    <cfRule type="cellIs" dxfId="42" priority="23" operator="greaterThanOrEqual">
      <formula>$K$10</formula>
    </cfRule>
    <cfRule type="cellIs" dxfId="41" priority="24" operator="lessThan">
      <formula>$K$10</formula>
    </cfRule>
  </conditionalFormatting>
  <conditionalFormatting sqref="G18:I20 H13:I17">
    <cfRule type="cellIs" dxfId="40" priority="21" operator="equal">
      <formula>"ERROR"</formula>
    </cfRule>
  </conditionalFormatting>
  <conditionalFormatting sqref="F21:F22">
    <cfRule type="containsText" dxfId="39" priority="20" operator="containsText" text="I Do Not Have Credit">
      <formula>NOT(ISERROR(SEARCH("I Do Not Have Credit",F21)))</formula>
    </cfRule>
  </conditionalFormatting>
  <conditionalFormatting sqref="F20">
    <cfRule type="endsWith" dxfId="38" priority="12" operator="endsWith" text="E">
      <formula>RIGHT(F20,LEN("E"))="E"</formula>
    </cfRule>
    <cfRule type="containsText" dxfId="37" priority="13" operator="containsText" text="EN">
      <formula>NOT(ISERROR(SEARCH("EN",F20)))</formula>
    </cfRule>
    <cfRule type="containsText" dxfId="36" priority="14" operator="containsText" text="D">
      <formula>NOT(ISERROR(SEARCH("D",F20)))</formula>
    </cfRule>
    <cfRule type="containsText" dxfId="35" priority="15" operator="containsText" text="C-">
      <formula>NOT(ISERROR(SEARCH("C-",F20)))</formula>
    </cfRule>
  </conditionalFormatting>
  <conditionalFormatting sqref="G39:I43 I44:I46">
    <cfRule type="cellIs" dxfId="34" priority="7" operator="equal">
      <formula>"ERROR"</formula>
    </cfRule>
  </conditionalFormatting>
  <conditionalFormatting sqref="K49">
    <cfRule type="cellIs" dxfId="33" priority="8" operator="greaterThanOrEqual">
      <formula>$K$36</formula>
    </cfRule>
    <cfRule type="cellIs" dxfId="32" priority="9" operator="lessThan">
      <formula>$K$36</formula>
    </cfRule>
  </conditionalFormatting>
  <conditionalFormatting sqref="G44:I46 H39:I43">
    <cfRule type="cellIs" dxfId="31" priority="6" operator="equal">
      <formula>"ERROR"</formula>
    </cfRule>
  </conditionalFormatting>
  <conditionalFormatting sqref="F47:F48">
    <cfRule type="containsText" dxfId="30" priority="5" operator="containsText" text="I Do Not Have Credit">
      <formula>NOT(ISERROR(SEARCH("I Do Not Have Credit",F47)))</formula>
    </cfRule>
  </conditionalFormatting>
  <conditionalFormatting sqref="F46">
    <cfRule type="endsWith" dxfId="29" priority="1" operator="endsWith" text="E">
      <formula>RIGHT(F46,LEN("E"))="E"</formula>
    </cfRule>
    <cfRule type="containsText" dxfId="28" priority="2" operator="containsText" text="EN">
      <formula>NOT(ISERROR(SEARCH("EN",F46)))</formula>
    </cfRule>
    <cfRule type="containsText" dxfId="27" priority="3" operator="containsText" text="D">
      <formula>NOT(ISERROR(SEARCH("D",F46)))</formula>
    </cfRule>
    <cfRule type="containsText" dxfId="26" priority="4" operator="containsText" text="C-">
      <formula>NOT(ISERROR(SEARCH("C-",F46)))</formula>
    </cfRule>
  </conditionalFormatting>
  <dataValidations count="10">
    <dataValidation type="list" allowBlank="1" showInputMessage="1" showErrorMessage="1" sqref="F21:F22 F47:F48">
      <formula1>"-, I Have Credit, I Am Currently Enrolled, I Do Not Have Credit"</formula1>
    </dataValidation>
    <dataValidation type="list" allowBlank="1" showInputMessage="1" errorTitle="Error" error="You must select one of these 2 course options." sqref="D22 D48">
      <formula1>"ENGR 1182, ENGR 1282, ENGR 1188"</formula1>
    </dataValidation>
    <dataValidation allowBlank="1" showInputMessage="1" errorTitle="Error" error="You must select one of these 2 course options." sqref="D15 D41"/>
    <dataValidation type="list" allowBlank="1" errorTitle="Error" error="You must select one of these 2 course options." prompt="Select FE or FEH course taken" sqref="D13 D39">
      <formula1>"ENGR 1181, ENGR 1281H, ENGR 1186, ENGR 1187, ENGR 1188"</formula1>
    </dataValidation>
    <dataValidation type="list" allowBlank="1" showInputMessage="1" errorTitle="Error" error="You must select one of these 2 course options." sqref="D14 D40">
      <formula1>"ENGR 1182, ENGR 1282H, ENGR 1186, ENGR 1187, ENGR 1188"</formula1>
    </dataValidation>
    <dataValidation type="list" allowBlank="1" showInputMessage="1" showErrorMessage="1" sqref="D16 D42">
      <formula1>"MATH 1151, MATH 1161, MATH 1181H"</formula1>
    </dataValidation>
    <dataValidation type="list" allowBlank="1" showInputMessage="1" showErrorMessage="1" sqref="D17 D43">
      <formula1>"MATH 1172, MATH 1152, MATH 2162, MATH 2182H"</formula1>
    </dataValidation>
    <dataValidation type="list" allowBlank="1" showInputMessage="1" showErrorMessage="1" sqref="D18 D44">
      <formula1>"PHYSICS 1250, PHYSICS 1250H, PHYSICS 1260"</formula1>
    </dataValidation>
    <dataValidation type="list" allowBlank="1" showInputMessage="1" showErrorMessage="1" sqref="D19 D45">
      <formula1>"CHEM 1210, CHEM 1250, CHEM 1910H"</formula1>
    </dataValidation>
    <dataValidation type="list" allowBlank="1" showInputMessage="1" showErrorMessage="1" sqref="D20 D46">
      <formula1>"MATSCEN 2010"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F13:F20 F39:F46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election activeCell="A30" sqref="A30:XFD30"/>
    </sheetView>
  </sheetViews>
  <sheetFormatPr defaultRowHeight="14.4" x14ac:dyDescent="0.3"/>
  <cols>
    <col min="2" max="2" width="26.33203125"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39.6640625" customWidth="1"/>
  </cols>
  <sheetData>
    <row r="1" spans="1:12" ht="21" x14ac:dyDescent="0.3">
      <c r="A1" s="18" t="s">
        <v>67</v>
      </c>
      <c r="K1" s="89" t="s">
        <v>114</v>
      </c>
    </row>
    <row r="2" spans="1:12" s="112" customFormat="1" x14ac:dyDescent="0.3">
      <c r="A2" s="17"/>
      <c r="K2" s="113"/>
    </row>
    <row r="3" spans="1:12" s="112" customFormat="1" x14ac:dyDescent="0.3">
      <c r="A3" s="1" t="s">
        <v>121</v>
      </c>
      <c r="K3" s="113"/>
    </row>
    <row r="4" spans="1:12" s="112" customFormat="1" x14ac:dyDescent="0.3">
      <c r="A4" s="19" t="s">
        <v>181</v>
      </c>
      <c r="K4" s="113"/>
    </row>
    <row r="5" spans="1:12" s="112" customFormat="1" x14ac:dyDescent="0.3">
      <c r="A5" s="145" t="s">
        <v>73</v>
      </c>
      <c r="B5" s="145"/>
      <c r="C5" s="145"/>
      <c r="D5" s="145"/>
      <c r="E5" s="145"/>
      <c r="F5" s="145"/>
      <c r="G5" s="145"/>
      <c r="H5" s="145"/>
      <c r="I5" s="145"/>
      <c r="K5" s="113"/>
    </row>
    <row r="6" spans="1:12" s="112" customFormat="1" x14ac:dyDescent="0.3">
      <c r="A6" s="145" t="s">
        <v>76</v>
      </c>
      <c r="B6" s="145"/>
      <c r="C6" s="145"/>
      <c r="D6" s="145"/>
      <c r="E6" s="145"/>
      <c r="F6" s="145"/>
      <c r="G6" s="145"/>
      <c r="H6" s="145"/>
      <c r="I6" s="145"/>
    </row>
    <row r="7" spans="1:12" s="112" customFormat="1" x14ac:dyDescent="0.3">
      <c r="A7" t="s">
        <v>118</v>
      </c>
      <c r="B7"/>
      <c r="C7"/>
      <c r="D7"/>
      <c r="E7"/>
      <c r="F7"/>
      <c r="G7"/>
      <c r="H7"/>
      <c r="I7"/>
    </row>
    <row r="8" spans="1:12" s="112" customFormat="1" ht="15" thickBot="1" x14ac:dyDescent="0.35">
      <c r="A8"/>
      <c r="B8"/>
      <c r="C8"/>
      <c r="D8"/>
      <c r="E8"/>
      <c r="F8"/>
      <c r="G8"/>
      <c r="H8"/>
      <c r="I8"/>
    </row>
    <row r="9" spans="1:12" ht="36.75" customHeight="1" thickBot="1" x14ac:dyDescent="0.35">
      <c r="A9" s="40"/>
      <c r="B9" s="40"/>
      <c r="C9" s="40"/>
      <c r="D9" s="45" t="s">
        <v>72</v>
      </c>
      <c r="E9" s="40"/>
      <c r="F9" s="46" t="s">
        <v>75</v>
      </c>
      <c r="G9" s="40"/>
      <c r="H9" s="40"/>
      <c r="I9" s="40"/>
      <c r="J9" s="40"/>
      <c r="K9" s="40"/>
    </row>
    <row r="10" spans="1:12" ht="15" thickBot="1" x14ac:dyDescent="0.35">
      <c r="B10" s="1"/>
      <c r="C10" s="1"/>
      <c r="D10" s="42" t="s">
        <v>1</v>
      </c>
      <c r="E10" s="43" t="s">
        <v>2</v>
      </c>
      <c r="F10" s="44" t="s">
        <v>70</v>
      </c>
      <c r="G10" s="43" t="s">
        <v>63</v>
      </c>
      <c r="H10" s="44" t="s">
        <v>64</v>
      </c>
      <c r="I10" s="43" t="s">
        <v>19</v>
      </c>
      <c r="J10" s="1"/>
      <c r="K10" s="34" t="s">
        <v>71</v>
      </c>
      <c r="L10" s="1"/>
    </row>
    <row r="11" spans="1:12" ht="15" thickBot="1" x14ac:dyDescent="0.35">
      <c r="B11" s="3"/>
      <c r="C11" s="137" t="s">
        <v>68</v>
      </c>
      <c r="D11" s="32" t="s">
        <v>0</v>
      </c>
      <c r="E11" s="12">
        <f>VLOOKUP(D11,'#ref#'!$A:$B,2,FALSE)</f>
        <v>2</v>
      </c>
      <c r="F11" s="35" t="s">
        <v>65</v>
      </c>
      <c r="G11" s="12" t="str">
        <f>VLOOKUP(F11,'#ref#'!D:E,2,FALSE)</f>
        <v>-</v>
      </c>
      <c r="H11" s="13" t="str">
        <f t="shared" ref="H11:H20" si="0">IF(G11="-","-",E11*G11)</f>
        <v>-</v>
      </c>
      <c r="I11" s="13" t="str">
        <f t="shared" ref="I11:I20" si="1">IF(OR(F11="-",F11="Transfer",F11="EM"),"-",E11)</f>
        <v>-</v>
      </c>
      <c r="K11" s="33">
        <v>3.4</v>
      </c>
    </row>
    <row r="12" spans="1:12" ht="15" thickBot="1" x14ac:dyDescent="0.35">
      <c r="B12" s="3"/>
      <c r="C12" s="138"/>
      <c r="D12" s="5" t="s">
        <v>26</v>
      </c>
      <c r="E12" s="12">
        <f>VLOOKUP(D12,'#ref#'!$A:$B,2,FALSE)</f>
        <v>2</v>
      </c>
      <c r="F12" s="36" t="s">
        <v>65</v>
      </c>
      <c r="G12" s="12" t="str">
        <f>VLOOKUP(F12,'#ref#'!D:E,2,FALSE)</f>
        <v>-</v>
      </c>
      <c r="H12" s="13" t="str">
        <f t="shared" si="0"/>
        <v>-</v>
      </c>
      <c r="I12" s="13" t="str">
        <f t="shared" si="1"/>
        <v>-</v>
      </c>
      <c r="K12" s="2"/>
    </row>
    <row r="13" spans="1:12" ht="15" thickBot="1" x14ac:dyDescent="0.35">
      <c r="B13" s="3"/>
      <c r="C13" s="138"/>
      <c r="D13" s="5" t="str">
        <f>IF(AND(D11="ENGR 1186", D12="ENGR 1187"), "ENGR 1188", "-")</f>
        <v>-</v>
      </c>
      <c r="E13" s="12" t="str">
        <f>VLOOKUP(D13,'#ref#'!$A:$B,2,FALSE)</f>
        <v>-</v>
      </c>
      <c r="F13" s="36" t="s">
        <v>65</v>
      </c>
      <c r="G13" s="12" t="str">
        <f>VLOOKUP(F13,'#ref#'!D:E,2,FALSE)</f>
        <v>-</v>
      </c>
      <c r="H13" s="13" t="str">
        <f t="shared" si="0"/>
        <v>-</v>
      </c>
      <c r="I13" s="13" t="str">
        <f t="shared" si="1"/>
        <v>-</v>
      </c>
      <c r="K13" s="34" t="s">
        <v>78</v>
      </c>
    </row>
    <row r="14" spans="1:12" ht="15" thickBot="1" x14ac:dyDescent="0.35">
      <c r="B14" s="3"/>
      <c r="C14" s="138"/>
      <c r="D14" s="5" t="s">
        <v>20</v>
      </c>
      <c r="E14" s="12">
        <f>VLOOKUP(D14,'#ref#'!$A:$B,2,FALSE)</f>
        <v>5</v>
      </c>
      <c r="F14" s="36" t="s">
        <v>65</v>
      </c>
      <c r="G14" s="12" t="str">
        <f>VLOOKUP(F14,'#ref#'!D:E,2,FALSE)</f>
        <v>-</v>
      </c>
      <c r="H14" s="13" t="str">
        <f t="shared" si="0"/>
        <v>-</v>
      </c>
      <c r="I14" s="13" t="str">
        <f t="shared" si="1"/>
        <v>-</v>
      </c>
      <c r="K14" s="33" t="s">
        <v>80</v>
      </c>
    </row>
    <row r="15" spans="1:12" ht="15" thickBot="1" x14ac:dyDescent="0.35">
      <c r="B15" s="3"/>
      <c r="C15" s="138"/>
      <c r="D15" s="5" t="s">
        <v>21</v>
      </c>
      <c r="E15" s="12">
        <f>VLOOKUP(D15,'#ref#'!$A:$B,2,FALSE)</f>
        <v>3</v>
      </c>
      <c r="F15" s="36" t="s">
        <v>65</v>
      </c>
      <c r="G15" s="12" t="str">
        <f>VLOOKUP(F15,'#ref#'!D:E,2,FALSE)</f>
        <v>-</v>
      </c>
      <c r="H15" s="13" t="str">
        <f t="shared" si="0"/>
        <v>-</v>
      </c>
      <c r="I15" s="13" t="str">
        <f t="shared" si="1"/>
        <v>-</v>
      </c>
      <c r="K15" s="2"/>
    </row>
    <row r="16" spans="1:12" ht="15" thickBot="1" x14ac:dyDescent="0.35">
      <c r="C16" s="138"/>
      <c r="D16" s="5" t="s">
        <v>17</v>
      </c>
      <c r="E16" s="12">
        <f>VLOOKUP(D16,'#ref#'!$A:$B,2,FALSE)</f>
        <v>5</v>
      </c>
      <c r="F16" s="37" t="s">
        <v>65</v>
      </c>
      <c r="G16" s="12" t="str">
        <f>VLOOKUP(F16,'#ref#'!D:E,2,FALSE)</f>
        <v>-</v>
      </c>
      <c r="H16" s="13" t="str">
        <f t="shared" si="0"/>
        <v>-</v>
      </c>
      <c r="I16" s="13" t="str">
        <f t="shared" si="1"/>
        <v>-</v>
      </c>
      <c r="K16" s="7" t="s">
        <v>112</v>
      </c>
    </row>
    <row r="17" spans="1:12" ht="15" thickBot="1" x14ac:dyDescent="0.35">
      <c r="C17" s="138"/>
      <c r="D17" s="8" t="s">
        <v>22</v>
      </c>
      <c r="E17" s="12">
        <f>VLOOKUP(D17,'#ref#'!$A:$B,2,FALSE)</f>
        <v>5</v>
      </c>
      <c r="F17" s="37" t="s">
        <v>65</v>
      </c>
      <c r="G17" s="12" t="str">
        <f>VLOOKUP(F17,'#ref#'!D:E,2,FALSE)</f>
        <v>-</v>
      </c>
      <c r="H17" s="13" t="str">
        <f t="shared" si="0"/>
        <v>-</v>
      </c>
      <c r="I17" s="13" t="str">
        <f t="shared" si="1"/>
        <v>-</v>
      </c>
      <c r="J17" s="1"/>
      <c r="K17" s="33" t="s">
        <v>115</v>
      </c>
      <c r="L17" s="1"/>
    </row>
    <row r="18" spans="1:12" x14ac:dyDescent="0.3">
      <c r="C18" s="138"/>
      <c r="D18" s="8" t="s">
        <v>23</v>
      </c>
      <c r="E18" s="12">
        <f>VLOOKUP(D18,'#ref#'!$A:$B,2,FALSE)</f>
        <v>4</v>
      </c>
      <c r="F18" s="37" t="s">
        <v>65</v>
      </c>
      <c r="G18" s="12" t="str">
        <f>VLOOKUP(F18,'#ref#'!D:E,2,FALSE)</f>
        <v>-</v>
      </c>
      <c r="H18" s="13" t="str">
        <f t="shared" si="0"/>
        <v>-</v>
      </c>
      <c r="I18" s="13" t="str">
        <f t="shared" si="1"/>
        <v>-</v>
      </c>
      <c r="K18" s="2"/>
    </row>
    <row r="19" spans="1:12" x14ac:dyDescent="0.3">
      <c r="B19" s="3"/>
      <c r="C19" s="138"/>
      <c r="D19" s="8" t="s">
        <v>31</v>
      </c>
      <c r="E19" s="12">
        <f>VLOOKUP(D19,'#ref#'!$A:$B,2,FALSE)</f>
        <v>2</v>
      </c>
      <c r="F19" s="37" t="s">
        <v>65</v>
      </c>
      <c r="G19" s="12" t="str">
        <f>VLOOKUP(F19,'#ref#'!D:E,2,FALSE)</f>
        <v>-</v>
      </c>
      <c r="H19" s="13" t="str">
        <f t="shared" si="0"/>
        <v>-</v>
      </c>
      <c r="I19" s="13" t="str">
        <f t="shared" si="1"/>
        <v>-</v>
      </c>
      <c r="K19" s="2"/>
    </row>
    <row r="20" spans="1:12" ht="15" thickBot="1" x14ac:dyDescent="0.35">
      <c r="B20" s="3"/>
      <c r="C20" s="139"/>
      <c r="D20" s="5" t="s">
        <v>39</v>
      </c>
      <c r="E20" s="12">
        <f>VLOOKUP(D20,'#ref#'!$A:$B,2,FALSE)</f>
        <v>2</v>
      </c>
      <c r="F20" s="36" t="s">
        <v>65</v>
      </c>
      <c r="G20" s="12" t="str">
        <f>VLOOKUP(F20,'#ref#'!D:E,2,FALSE)</f>
        <v>-</v>
      </c>
      <c r="H20" s="13" t="str">
        <f t="shared" si="0"/>
        <v>-</v>
      </c>
      <c r="I20" s="13" t="str">
        <f t="shared" si="1"/>
        <v>-</v>
      </c>
      <c r="K20" s="2"/>
    </row>
    <row r="21" spans="1:12" ht="15.75" customHeight="1" thickBot="1" x14ac:dyDescent="0.35">
      <c r="B21" s="133" t="s">
        <v>69</v>
      </c>
      <c r="C21" s="134"/>
      <c r="D21" s="54" t="s">
        <v>104</v>
      </c>
      <c r="E21" s="29" t="s">
        <v>65</v>
      </c>
      <c r="F21" s="38" t="s">
        <v>65</v>
      </c>
      <c r="G21" s="24" t="s">
        <v>65</v>
      </c>
      <c r="H21" s="25" t="s">
        <v>65</v>
      </c>
      <c r="I21" s="26" t="s">
        <v>65</v>
      </c>
      <c r="K21" s="2"/>
    </row>
    <row r="22" spans="1:12" ht="15" thickBot="1" x14ac:dyDescent="0.35">
      <c r="B22" s="135"/>
      <c r="C22" s="136"/>
      <c r="D22" s="30" t="s">
        <v>18</v>
      </c>
      <c r="E22" s="29" t="s">
        <v>65</v>
      </c>
      <c r="F22" s="39" t="s">
        <v>65</v>
      </c>
      <c r="G22" s="23" t="s">
        <v>65</v>
      </c>
      <c r="H22" s="27" t="s">
        <v>65</v>
      </c>
      <c r="I22" s="28" t="s">
        <v>65</v>
      </c>
      <c r="K22" s="41" t="s">
        <v>77</v>
      </c>
    </row>
    <row r="23" spans="1:12" ht="15" customHeight="1" thickBot="1" x14ac:dyDescent="0.35">
      <c r="D23" s="9" t="s">
        <v>66</v>
      </c>
      <c r="E23" s="10">
        <f>SUM(E11:E20)</f>
        <v>30</v>
      </c>
      <c r="F23" s="7"/>
      <c r="G23" s="11"/>
      <c r="H23" s="10">
        <f>SUM(H11:H20)</f>
        <v>0</v>
      </c>
      <c r="I23" s="7">
        <f>SUM(I11:I20)</f>
        <v>0</v>
      </c>
      <c r="K23" s="6">
        <f>IF(I23=0, 0,H23/I23)</f>
        <v>0</v>
      </c>
    </row>
    <row r="24" spans="1:12" ht="15.75" customHeight="1" x14ac:dyDescent="0.3">
      <c r="C24" s="15"/>
      <c r="E24" s="2"/>
      <c r="F24" s="2"/>
      <c r="G24" s="2"/>
      <c r="H24" s="2"/>
      <c r="I24" s="2"/>
      <c r="K24" s="2"/>
    </row>
    <row r="25" spans="1:12" s="110" customFormat="1" x14ac:dyDescent="0.3">
      <c r="C25" s="111"/>
      <c r="E25" s="114"/>
      <c r="F25" s="114"/>
      <c r="G25" s="114"/>
      <c r="H25" s="114"/>
      <c r="I25" s="114"/>
      <c r="K25" s="114"/>
    </row>
    <row r="26" spans="1:12" x14ac:dyDescent="0.3">
      <c r="K26" s="2"/>
    </row>
    <row r="27" spans="1:12" ht="21" x14ac:dyDescent="0.3">
      <c r="A27" s="18" t="s">
        <v>67</v>
      </c>
      <c r="K27" s="89" t="s">
        <v>165</v>
      </c>
    </row>
    <row r="28" spans="1:12" x14ac:dyDescent="0.3">
      <c r="A28" s="17"/>
      <c r="B28" s="112"/>
      <c r="C28" s="112"/>
      <c r="D28" s="112"/>
      <c r="E28" s="112"/>
      <c r="F28" s="112"/>
      <c r="G28" s="112"/>
      <c r="H28" s="112"/>
      <c r="I28" s="112"/>
      <c r="J28" s="112"/>
      <c r="K28" s="113"/>
    </row>
    <row r="29" spans="1:12" x14ac:dyDescent="0.3">
      <c r="A29" s="1" t="s">
        <v>121</v>
      </c>
      <c r="B29" s="112"/>
      <c r="C29" s="112"/>
      <c r="D29" s="112"/>
      <c r="E29" s="112"/>
      <c r="F29" s="112"/>
      <c r="G29" s="112"/>
      <c r="H29" s="112"/>
      <c r="I29" s="112"/>
      <c r="J29" s="112"/>
      <c r="K29" s="113"/>
    </row>
    <row r="30" spans="1:12" x14ac:dyDescent="0.3">
      <c r="A30" s="19" t="s">
        <v>166</v>
      </c>
    </row>
    <row r="31" spans="1:12" x14ac:dyDescent="0.3">
      <c r="A31" s="145" t="s">
        <v>73</v>
      </c>
      <c r="B31" s="145"/>
      <c r="C31" s="145"/>
      <c r="D31" s="145"/>
      <c r="E31" s="145"/>
      <c r="F31" s="145"/>
      <c r="G31" s="145"/>
      <c r="H31" s="145"/>
      <c r="I31" s="145"/>
      <c r="J31" s="112"/>
      <c r="K31" s="113"/>
    </row>
    <row r="32" spans="1:12" x14ac:dyDescent="0.3">
      <c r="A32" s="145" t="s">
        <v>76</v>
      </c>
      <c r="B32" s="145"/>
      <c r="C32" s="145"/>
      <c r="D32" s="145"/>
      <c r="E32" s="145"/>
      <c r="F32" s="145"/>
      <c r="G32" s="145"/>
      <c r="H32" s="145"/>
      <c r="I32" s="145"/>
      <c r="J32" s="112"/>
      <c r="K32" s="112"/>
    </row>
    <row r="33" spans="1:11" x14ac:dyDescent="0.3">
      <c r="A33" t="s">
        <v>118</v>
      </c>
      <c r="J33" s="112"/>
      <c r="K33" s="112"/>
    </row>
    <row r="34" spans="1:11" ht="15" thickBot="1" x14ac:dyDescent="0.35">
      <c r="J34" s="112"/>
      <c r="K34" s="112"/>
    </row>
    <row r="35" spans="1:11" ht="29.4" thickBot="1" x14ac:dyDescent="0.35">
      <c r="A35" s="40"/>
      <c r="B35" s="40"/>
      <c r="C35" s="40"/>
      <c r="D35" s="45" t="s">
        <v>72</v>
      </c>
      <c r="E35" s="40"/>
      <c r="F35" s="46" t="s">
        <v>75</v>
      </c>
      <c r="G35" s="40"/>
      <c r="H35" s="40"/>
      <c r="I35" s="40"/>
      <c r="J35" s="40"/>
      <c r="K35" s="40"/>
    </row>
    <row r="36" spans="1:11" ht="15" thickBot="1" x14ac:dyDescent="0.35">
      <c r="B36" s="1"/>
      <c r="C36" s="1"/>
      <c r="D36" s="42" t="s">
        <v>1</v>
      </c>
      <c r="E36" s="43" t="s">
        <v>2</v>
      </c>
      <c r="F36" s="44" t="s">
        <v>70</v>
      </c>
      <c r="G36" s="43" t="s">
        <v>63</v>
      </c>
      <c r="H36" s="44" t="s">
        <v>64</v>
      </c>
      <c r="I36" s="43" t="s">
        <v>19</v>
      </c>
      <c r="J36" s="1"/>
      <c r="K36" s="34" t="s">
        <v>71</v>
      </c>
    </row>
    <row r="37" spans="1:11" ht="15" thickBot="1" x14ac:dyDescent="0.35">
      <c r="B37" s="3"/>
      <c r="C37" s="137" t="s">
        <v>68</v>
      </c>
      <c r="D37" s="32" t="s">
        <v>0</v>
      </c>
      <c r="E37" s="12">
        <f>VLOOKUP(D37,'#ref#'!$A:$B,2,FALSE)</f>
        <v>2</v>
      </c>
      <c r="F37" s="35" t="s">
        <v>65</v>
      </c>
      <c r="G37" s="12" t="str">
        <f>VLOOKUP(F37,'#ref#'!D:E,2,FALSE)</f>
        <v>-</v>
      </c>
      <c r="H37" s="13" t="str">
        <f t="shared" ref="H37:H46" si="2">IF(G37="-","-",E37*G37)</f>
        <v>-</v>
      </c>
      <c r="I37" s="13" t="str">
        <f t="shared" ref="I37:I46" si="3">IF(OR(F37="-",F37="Transfer",F37="EM"),"-",E37)</f>
        <v>-</v>
      </c>
      <c r="K37" s="33">
        <v>3.4</v>
      </c>
    </row>
    <row r="38" spans="1:11" ht="15" thickBot="1" x14ac:dyDescent="0.35">
      <c r="B38" s="3"/>
      <c r="C38" s="138"/>
      <c r="D38" s="5" t="s">
        <v>26</v>
      </c>
      <c r="E38" s="12">
        <f>VLOOKUP(D38,'#ref#'!$A:$B,2,FALSE)</f>
        <v>2</v>
      </c>
      <c r="F38" s="36" t="s">
        <v>65</v>
      </c>
      <c r="G38" s="12" t="str">
        <f>VLOOKUP(F38,'#ref#'!D:E,2,FALSE)</f>
        <v>-</v>
      </c>
      <c r="H38" s="13" t="str">
        <f t="shared" si="2"/>
        <v>-</v>
      </c>
      <c r="I38" s="13" t="str">
        <f t="shared" si="3"/>
        <v>-</v>
      </c>
      <c r="K38" s="2"/>
    </row>
    <row r="39" spans="1:11" ht="15" thickBot="1" x14ac:dyDescent="0.35">
      <c r="B39" s="3"/>
      <c r="C39" s="138"/>
      <c r="D39" s="5" t="str">
        <f>IF(AND(D37="ENGR 1186", D38="ENGR 1187"), "ENGR 1188", "-")</f>
        <v>-</v>
      </c>
      <c r="E39" s="12" t="str">
        <f>VLOOKUP(D39,'#ref#'!$A:$B,2,FALSE)</f>
        <v>-</v>
      </c>
      <c r="F39" s="36" t="s">
        <v>65</v>
      </c>
      <c r="G39" s="12" t="str">
        <f>VLOOKUP(F39,'#ref#'!D:E,2,FALSE)</f>
        <v>-</v>
      </c>
      <c r="H39" s="13" t="str">
        <f t="shared" si="2"/>
        <v>-</v>
      </c>
      <c r="I39" s="13" t="str">
        <f t="shared" si="3"/>
        <v>-</v>
      </c>
      <c r="K39" s="34" t="s">
        <v>78</v>
      </c>
    </row>
    <row r="40" spans="1:11" ht="15" thickBot="1" x14ac:dyDescent="0.35">
      <c r="B40" s="3"/>
      <c r="C40" s="138"/>
      <c r="D40" s="5" t="s">
        <v>20</v>
      </c>
      <c r="E40" s="12">
        <f>VLOOKUP(D40,'#ref#'!$A:$B,2,FALSE)</f>
        <v>5</v>
      </c>
      <c r="F40" s="36" t="s">
        <v>65</v>
      </c>
      <c r="G40" s="12" t="str">
        <f>VLOOKUP(F40,'#ref#'!D:E,2,FALSE)</f>
        <v>-</v>
      </c>
      <c r="H40" s="13" t="str">
        <f t="shared" si="2"/>
        <v>-</v>
      </c>
      <c r="I40" s="13" t="str">
        <f t="shared" si="3"/>
        <v>-</v>
      </c>
      <c r="K40" s="33" t="s">
        <v>80</v>
      </c>
    </row>
    <row r="41" spans="1:11" ht="15" thickBot="1" x14ac:dyDescent="0.35">
      <c r="B41" s="3"/>
      <c r="C41" s="138"/>
      <c r="D41" s="5" t="s">
        <v>21</v>
      </c>
      <c r="E41" s="12">
        <f>VLOOKUP(D41,'#ref#'!$A:$B,2,FALSE)</f>
        <v>3</v>
      </c>
      <c r="F41" s="36" t="s">
        <v>65</v>
      </c>
      <c r="G41" s="12" t="str">
        <f>VLOOKUP(F41,'#ref#'!D:E,2,FALSE)</f>
        <v>-</v>
      </c>
      <c r="H41" s="13" t="str">
        <f t="shared" si="2"/>
        <v>-</v>
      </c>
      <c r="I41" s="13" t="str">
        <f t="shared" si="3"/>
        <v>-</v>
      </c>
      <c r="K41" s="2"/>
    </row>
    <row r="42" spans="1:11" ht="15" thickBot="1" x14ac:dyDescent="0.35">
      <c r="C42" s="138"/>
      <c r="D42" s="5" t="s">
        <v>17</v>
      </c>
      <c r="E42" s="12">
        <f>VLOOKUP(D42,'#ref#'!$A:$B,2,FALSE)</f>
        <v>5</v>
      </c>
      <c r="F42" s="37" t="s">
        <v>65</v>
      </c>
      <c r="G42" s="12" t="str">
        <f>VLOOKUP(F42,'#ref#'!D:E,2,FALSE)</f>
        <v>-</v>
      </c>
      <c r="H42" s="13" t="str">
        <f t="shared" si="2"/>
        <v>-</v>
      </c>
      <c r="I42" s="13" t="str">
        <f t="shared" si="3"/>
        <v>-</v>
      </c>
      <c r="K42" s="7" t="s">
        <v>112</v>
      </c>
    </row>
    <row r="43" spans="1:11" ht="15" thickBot="1" x14ac:dyDescent="0.35">
      <c r="C43" s="138"/>
      <c r="D43" s="8" t="s">
        <v>22</v>
      </c>
      <c r="E43" s="12">
        <f>VLOOKUP(D43,'#ref#'!$A:$B,2,FALSE)</f>
        <v>5</v>
      </c>
      <c r="F43" s="37" t="s">
        <v>65</v>
      </c>
      <c r="G43" s="12" t="str">
        <f>VLOOKUP(F43,'#ref#'!D:E,2,FALSE)</f>
        <v>-</v>
      </c>
      <c r="H43" s="13" t="str">
        <f t="shared" si="2"/>
        <v>-</v>
      </c>
      <c r="I43" s="13" t="str">
        <f t="shared" si="3"/>
        <v>-</v>
      </c>
      <c r="J43" s="1"/>
      <c r="K43" s="33" t="s">
        <v>115</v>
      </c>
    </row>
    <row r="44" spans="1:11" x14ac:dyDescent="0.3">
      <c r="C44" s="138"/>
      <c r="D44" s="8" t="s">
        <v>23</v>
      </c>
      <c r="E44" s="12">
        <f>VLOOKUP(D44,'#ref#'!$A:$B,2,FALSE)</f>
        <v>4</v>
      </c>
      <c r="F44" s="37" t="s">
        <v>65</v>
      </c>
      <c r="G44" s="12" t="str">
        <f>VLOOKUP(F44,'#ref#'!D:E,2,FALSE)</f>
        <v>-</v>
      </c>
      <c r="H44" s="13" t="str">
        <f t="shared" si="2"/>
        <v>-</v>
      </c>
      <c r="I44" s="13" t="str">
        <f t="shared" si="3"/>
        <v>-</v>
      </c>
      <c r="K44" s="2"/>
    </row>
    <row r="45" spans="1:11" x14ac:dyDescent="0.3">
      <c r="B45" s="3"/>
      <c r="C45" s="138"/>
      <c r="D45" s="8" t="s">
        <v>31</v>
      </c>
      <c r="E45" s="12">
        <f>VLOOKUP(D45,'#ref#'!$A:$B,2,FALSE)</f>
        <v>2</v>
      </c>
      <c r="F45" s="37" t="s">
        <v>65</v>
      </c>
      <c r="G45" s="12" t="str">
        <f>VLOOKUP(F45,'#ref#'!D:E,2,FALSE)</f>
        <v>-</v>
      </c>
      <c r="H45" s="13" t="str">
        <f t="shared" si="2"/>
        <v>-</v>
      </c>
      <c r="I45" s="13" t="str">
        <f t="shared" si="3"/>
        <v>-</v>
      </c>
      <c r="K45" s="2"/>
    </row>
    <row r="46" spans="1:11" ht="15" thickBot="1" x14ac:dyDescent="0.35">
      <c r="B46" s="3"/>
      <c r="C46" s="139"/>
      <c r="D46" s="5" t="s">
        <v>39</v>
      </c>
      <c r="E46" s="12">
        <f>VLOOKUP(D46,'#ref#'!$A:$B,2,FALSE)</f>
        <v>2</v>
      </c>
      <c r="F46" s="36" t="s">
        <v>65</v>
      </c>
      <c r="G46" s="12" t="str">
        <f>VLOOKUP(F46,'#ref#'!D:E,2,FALSE)</f>
        <v>-</v>
      </c>
      <c r="H46" s="13" t="str">
        <f t="shared" si="2"/>
        <v>-</v>
      </c>
      <c r="I46" s="13" t="str">
        <f t="shared" si="3"/>
        <v>-</v>
      </c>
      <c r="K46" s="2"/>
    </row>
    <row r="47" spans="1:11" ht="15" thickBot="1" x14ac:dyDescent="0.35">
      <c r="B47" s="133" t="s">
        <v>69</v>
      </c>
      <c r="C47" s="134"/>
      <c r="D47" s="54" t="s">
        <v>104</v>
      </c>
      <c r="E47" s="29" t="s">
        <v>65</v>
      </c>
      <c r="F47" s="38" t="s">
        <v>65</v>
      </c>
      <c r="G47" s="24" t="s">
        <v>65</v>
      </c>
      <c r="H47" s="25" t="s">
        <v>65</v>
      </c>
      <c r="I47" s="26" t="s">
        <v>65</v>
      </c>
      <c r="K47" s="2"/>
    </row>
    <row r="48" spans="1:11" ht="15" thickBot="1" x14ac:dyDescent="0.35">
      <c r="B48" s="135"/>
      <c r="C48" s="136"/>
      <c r="D48" s="30" t="s">
        <v>18</v>
      </c>
      <c r="E48" s="29" t="s">
        <v>65</v>
      </c>
      <c r="F48" s="39" t="s">
        <v>65</v>
      </c>
      <c r="G48" s="23" t="s">
        <v>65</v>
      </c>
      <c r="H48" s="27" t="s">
        <v>65</v>
      </c>
      <c r="I48" s="28" t="s">
        <v>65</v>
      </c>
      <c r="K48" s="41" t="s">
        <v>77</v>
      </c>
    </row>
    <row r="49" spans="4:11" ht="15" thickBot="1" x14ac:dyDescent="0.35">
      <c r="D49" s="9" t="s">
        <v>66</v>
      </c>
      <c r="E49" s="10">
        <f>SUM(E37:E46)</f>
        <v>30</v>
      </c>
      <c r="F49" s="7"/>
      <c r="G49" s="11"/>
      <c r="H49" s="10">
        <f>SUM(H37:H46)</f>
        <v>0</v>
      </c>
      <c r="I49" s="7">
        <f>SUM(I37:I46)</f>
        <v>0</v>
      </c>
      <c r="K49" s="6">
        <f>IF(I49=0, 0,H49/I49)</f>
        <v>0</v>
      </c>
    </row>
  </sheetData>
  <mergeCells count="8">
    <mergeCell ref="A31:I31"/>
    <mergeCell ref="C37:C46"/>
    <mergeCell ref="B47:C48"/>
    <mergeCell ref="A5:I5"/>
    <mergeCell ref="A6:I6"/>
    <mergeCell ref="C11:C20"/>
    <mergeCell ref="B21:C22"/>
    <mergeCell ref="A32:I32"/>
  </mergeCells>
  <conditionalFormatting sqref="G11">
    <cfRule type="cellIs" dxfId="25" priority="25" operator="equal">
      <formula>"ERROR"</formula>
    </cfRule>
  </conditionalFormatting>
  <conditionalFormatting sqref="G12:G20">
    <cfRule type="cellIs" dxfId="24" priority="19" operator="equal">
      <formula>"ERROR"</formula>
    </cfRule>
  </conditionalFormatting>
  <conditionalFormatting sqref="F21:F22">
    <cfRule type="containsText" dxfId="23" priority="15" operator="containsText" text="I Do Not Have Credit">
      <formula>NOT(ISERROR(SEARCH("I Do Not Have Credit",F21)))</formula>
    </cfRule>
  </conditionalFormatting>
  <conditionalFormatting sqref="K23">
    <cfRule type="cellIs" dxfId="22" priority="12" operator="greaterThanOrEqual">
      <formula>$K$11</formula>
    </cfRule>
    <cfRule type="cellIs" dxfId="21" priority="13" operator="lessThan">
      <formula>$K$11</formula>
    </cfRule>
  </conditionalFormatting>
  <conditionalFormatting sqref="H11:H20">
    <cfRule type="cellIs" dxfId="20" priority="11" operator="equal">
      <formula>"ERROR"</formula>
    </cfRule>
  </conditionalFormatting>
  <conditionalFormatting sqref="I11:I20">
    <cfRule type="cellIs" dxfId="19" priority="10" operator="equal">
      <formula>"ERROR"</formula>
    </cfRule>
  </conditionalFormatting>
  <conditionalFormatting sqref="I11:I20">
    <cfRule type="cellIs" dxfId="18" priority="9" operator="equal">
      <formula>"ERROR"</formula>
    </cfRule>
  </conditionalFormatting>
  <conditionalFormatting sqref="G37">
    <cfRule type="cellIs" dxfId="17" priority="8" operator="equal">
      <formula>"ERROR"</formula>
    </cfRule>
  </conditionalFormatting>
  <conditionalFormatting sqref="G38:G46">
    <cfRule type="cellIs" dxfId="16" priority="7" operator="equal">
      <formula>"ERROR"</formula>
    </cfRule>
  </conditionalFormatting>
  <conditionalFormatting sqref="F47:F48">
    <cfRule type="containsText" dxfId="15" priority="6" operator="containsText" text="I Do Not Have Credit">
      <formula>NOT(ISERROR(SEARCH("I Do Not Have Credit",F47)))</formula>
    </cfRule>
  </conditionalFormatting>
  <conditionalFormatting sqref="K49">
    <cfRule type="cellIs" dxfId="14" priority="4" operator="greaterThanOrEqual">
      <formula>$K$37</formula>
    </cfRule>
    <cfRule type="cellIs" dxfId="13" priority="5" operator="lessThan">
      <formula>$K$37</formula>
    </cfRule>
  </conditionalFormatting>
  <conditionalFormatting sqref="H37:H46">
    <cfRule type="cellIs" dxfId="12" priority="3" operator="equal">
      <formula>"ERROR"</formula>
    </cfRule>
  </conditionalFormatting>
  <conditionalFormatting sqref="I37:I46">
    <cfRule type="cellIs" dxfId="11" priority="2" operator="equal">
      <formula>"ERROR"</formula>
    </cfRule>
  </conditionalFormatting>
  <conditionalFormatting sqref="I37:I46">
    <cfRule type="cellIs" dxfId="10" priority="1" operator="equal">
      <formula>"ERROR"</formula>
    </cfRule>
  </conditionalFormatting>
  <dataValidations count="11">
    <dataValidation allowBlank="1" showInputMessage="1" errorTitle="Error" error="You must select one of these 2 course options." sqref="D13 D39"/>
    <dataValidation type="list" allowBlank="1" showInputMessage="1" showErrorMessage="1" sqref="D19 D45">
      <formula1>"MECHENG 2010, MECHENG 2040"</formula1>
    </dataValidation>
    <dataValidation type="list" allowBlank="1" showInputMessage="1" showErrorMessage="1" sqref="D17 D43">
      <formula1>"PHYSICS 1251, PHYSICS 1251H, PHYSICS 1261"</formula1>
    </dataValidation>
    <dataValidation type="list" allowBlank="1" showInputMessage="1" showErrorMessage="1" sqref="D16 D42">
      <formula1>"PHYSICS 1250, PHYSICS 1250H, PHYSICS 1260"</formula1>
    </dataValidation>
    <dataValidation type="list" allowBlank="1" showInputMessage="1" showErrorMessage="1" sqref="D18 D44">
      <formula1>"CHEM 1250, CHEM 1220"</formula1>
    </dataValidation>
    <dataValidation type="list" allowBlank="1" showInputMessage="1" showErrorMessage="1" sqref="D14 D40">
      <formula1>"MATH 1172, MATH 1152, MATH 1161, MATH 1181H"</formula1>
    </dataValidation>
    <dataValidation type="list" allowBlank="1" showInputMessage="1" errorTitle="Error" error="You must select one of these 2 course options." sqref="D12 D38">
      <formula1>"ENGR 1182, ENGR 1282H, ENGR 1186, ENGR 1187, ENGR 1188"</formula1>
    </dataValidation>
    <dataValidation type="list" allowBlank="1" errorTitle="Error" error="You must select one of these 2 course options." prompt="Select FE or FEH course taken" sqref="D11 D37">
      <formula1>"ENGR 1181, ENGR 1281H, ENGR 1186, ENGR 1187, ENGR 1188"</formula1>
    </dataValidation>
    <dataValidation type="list" allowBlank="1" showInputMessage="1" showErrorMessage="1" sqref="D20 D46">
      <formula1>"STAT 3450, STAT 3460, STAT 3470"</formula1>
    </dataValidation>
    <dataValidation type="list" allowBlank="1" showInputMessage="1" showErrorMessage="1" sqref="D15 D41">
      <formula1>"MATH 2173, MATH 2153, MATH 2162, MATH 2182H, MATH 2177"</formula1>
    </dataValidation>
    <dataValidation type="list" allowBlank="1" showInputMessage="1" showErrorMessage="1" sqref="F21:F22 F47:F48">
      <formula1>"-, I Have Credit, I Do Not Have Credit"</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F11:F20 F37:F46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election activeCell="B39" sqref="B39"/>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0" max="10" width="12.6640625" customWidth="1"/>
    <col min="11" max="11" width="42.33203125" customWidth="1"/>
  </cols>
  <sheetData>
    <row r="1" spans="1:12" ht="21" x14ac:dyDescent="0.3">
      <c r="A1" s="18" t="s">
        <v>123</v>
      </c>
      <c r="K1" s="89" t="s">
        <v>114</v>
      </c>
    </row>
    <row r="3" spans="1:12" x14ac:dyDescent="0.3">
      <c r="A3" s="1" t="s">
        <v>121</v>
      </c>
    </row>
    <row r="4" spans="1:12" x14ac:dyDescent="0.3">
      <c r="A4" s="19" t="s">
        <v>74</v>
      </c>
    </row>
    <row r="5" spans="1:12" x14ac:dyDescent="0.3">
      <c r="A5" s="53" t="s">
        <v>73</v>
      </c>
    </row>
    <row r="6" spans="1:12" x14ac:dyDescent="0.3">
      <c r="A6" s="71" t="s">
        <v>124</v>
      </c>
      <c r="K6" s="40"/>
    </row>
    <row r="7" spans="1:12" x14ac:dyDescent="0.3">
      <c r="A7" t="s">
        <v>118</v>
      </c>
    </row>
    <row r="8" spans="1:12" ht="15" thickBot="1" x14ac:dyDescent="0.35"/>
    <row r="9" spans="1:12" x14ac:dyDescent="0.3">
      <c r="A9" s="17"/>
      <c r="D9" s="159" t="s">
        <v>72</v>
      </c>
      <c r="F9" s="161" t="s">
        <v>75</v>
      </c>
      <c r="K9" s="67" t="s">
        <v>71</v>
      </c>
    </row>
    <row r="10" spans="1:12" ht="15" thickBot="1" x14ac:dyDescent="0.35">
      <c r="A10" s="40"/>
      <c r="B10" s="40"/>
      <c r="C10" s="40"/>
      <c r="D10" s="160"/>
      <c r="E10" s="40"/>
      <c r="F10" s="162"/>
      <c r="G10" s="40"/>
      <c r="H10" s="40"/>
      <c r="I10" s="40"/>
      <c r="J10" s="40"/>
      <c r="K10" s="68">
        <v>2.6</v>
      </c>
    </row>
    <row r="11" spans="1:12" ht="15.75" customHeight="1" thickBot="1" x14ac:dyDescent="0.35">
      <c r="B11" s="1"/>
      <c r="C11" s="1"/>
      <c r="D11" s="78" t="s">
        <v>1</v>
      </c>
      <c r="E11" s="43" t="s">
        <v>2</v>
      </c>
      <c r="F11" s="81" t="s">
        <v>70</v>
      </c>
      <c r="G11" s="43" t="s">
        <v>63</v>
      </c>
      <c r="H11" s="43" t="s">
        <v>64</v>
      </c>
      <c r="I11" s="43" t="s">
        <v>19</v>
      </c>
      <c r="J11" s="1"/>
      <c r="K11" s="69" t="s">
        <v>83</v>
      </c>
      <c r="L11" s="1"/>
    </row>
    <row r="12" spans="1:12" ht="15.75" customHeight="1" thickBot="1" x14ac:dyDescent="0.35">
      <c r="B12" s="3"/>
      <c r="C12" s="137" t="s">
        <v>68</v>
      </c>
      <c r="D12" s="32" t="s">
        <v>0</v>
      </c>
      <c r="E12" s="13">
        <f>VLOOKUP(D12,'#ref#'!$A:$B,2,FALSE)</f>
        <v>2</v>
      </c>
      <c r="F12" s="82" t="s">
        <v>65</v>
      </c>
      <c r="G12" s="13" t="str">
        <f>VLOOKUP(F12,'#ref#'!D:E,2,FALSE)</f>
        <v>-</v>
      </c>
      <c r="H12" s="13" t="str">
        <f t="shared" ref="H12:H17" si="0">IF(G12="-","-",E12*G12)</f>
        <v>-</v>
      </c>
      <c r="I12" s="13" t="str">
        <f t="shared" ref="I12:I16" si="1">IF(OR(F12="-",F12="Transfer",F12="EM"),"-",E12)</f>
        <v>-</v>
      </c>
      <c r="K12" s="70">
        <v>2.6</v>
      </c>
    </row>
    <row r="13" spans="1:12" ht="15" thickBot="1" x14ac:dyDescent="0.35">
      <c r="B13" s="3"/>
      <c r="C13" s="138"/>
      <c r="D13" s="5" t="s">
        <v>26</v>
      </c>
      <c r="E13" s="13">
        <f>VLOOKUP(D13,'#ref#'!$A:$B,2,FALSE)</f>
        <v>2</v>
      </c>
      <c r="F13" s="83" t="s">
        <v>65</v>
      </c>
      <c r="G13" s="13" t="str">
        <f>VLOOKUP(F13,'#ref#'!D:E,2,FALSE)</f>
        <v>-</v>
      </c>
      <c r="H13" s="13" t="str">
        <f t="shared" si="0"/>
        <v>-</v>
      </c>
      <c r="I13" s="13" t="str">
        <f t="shared" si="1"/>
        <v>-</v>
      </c>
    </row>
    <row r="14" spans="1:12" ht="15" customHeight="1" thickBot="1" x14ac:dyDescent="0.35">
      <c r="B14" s="3"/>
      <c r="C14" s="138"/>
      <c r="D14" s="5" t="str">
        <f>IF(AND(D12="ENGR 1186", D13="ENGR 1187"), "ENGR 1188", "-")</f>
        <v>-</v>
      </c>
      <c r="E14" s="13" t="str">
        <f>VLOOKUP(D14,'#ref#'!$A:$B,2,FALSE)</f>
        <v>-</v>
      </c>
      <c r="F14" s="83" t="s">
        <v>65</v>
      </c>
      <c r="G14" s="13" t="str">
        <f>VLOOKUP(F14,'#ref#'!D:E,2,FALSE)</f>
        <v>-</v>
      </c>
      <c r="H14" s="13" t="str">
        <f t="shared" si="0"/>
        <v>-</v>
      </c>
      <c r="I14" s="13" t="str">
        <f t="shared" si="1"/>
        <v>-</v>
      </c>
      <c r="K14" s="34" t="s">
        <v>79</v>
      </c>
    </row>
    <row r="15" spans="1:12" ht="15" customHeight="1" thickBot="1" x14ac:dyDescent="0.35">
      <c r="B15" s="3"/>
      <c r="C15" s="138"/>
      <c r="D15" s="5" t="s">
        <v>16</v>
      </c>
      <c r="E15" s="13">
        <f>VLOOKUP(D15,'#ref#'!$A:$B,2,FALSE)</f>
        <v>5</v>
      </c>
      <c r="F15" s="83" t="s">
        <v>65</v>
      </c>
      <c r="G15" s="13" t="str">
        <f>VLOOKUP(F15,'#ref#'!D:E,2,FALSE)</f>
        <v>-</v>
      </c>
      <c r="H15" s="13" t="str">
        <f t="shared" si="0"/>
        <v>-</v>
      </c>
      <c r="I15" s="13" t="str">
        <f t="shared" si="1"/>
        <v>-</v>
      </c>
      <c r="K15" s="33" t="s">
        <v>80</v>
      </c>
    </row>
    <row r="16" spans="1:12" ht="15" thickBot="1" x14ac:dyDescent="0.35">
      <c r="B16" s="3"/>
      <c r="C16" s="138"/>
      <c r="D16" s="5" t="s">
        <v>20</v>
      </c>
      <c r="E16" s="13">
        <f>VLOOKUP(D16,'#ref#'!$A:$B,2,FALSE)</f>
        <v>5</v>
      </c>
      <c r="F16" s="83" t="s">
        <v>65</v>
      </c>
      <c r="G16" s="13" t="str">
        <f>VLOOKUP(F16,'#ref#'!D:E,2,FALSE)</f>
        <v>-</v>
      </c>
      <c r="H16" s="13" t="str">
        <f t="shared" si="0"/>
        <v>-</v>
      </c>
      <c r="I16" s="13" t="str">
        <f t="shared" si="1"/>
        <v>-</v>
      </c>
    </row>
    <row r="17" spans="1:12" ht="15" thickBot="1" x14ac:dyDescent="0.35">
      <c r="B17" s="3"/>
      <c r="C17" s="138"/>
      <c r="D17" s="5" t="s">
        <v>17</v>
      </c>
      <c r="E17" s="13">
        <f>VLOOKUP(D17,'#ref#'!$A:$B,2,FALSE)</f>
        <v>5</v>
      </c>
      <c r="F17" s="83" t="s">
        <v>65</v>
      </c>
      <c r="G17" s="13" t="str">
        <f>VLOOKUP(F17,'#ref#'!D:E,2,FALSE)</f>
        <v>-</v>
      </c>
      <c r="H17" s="13" t="str">
        <f t="shared" si="0"/>
        <v>-</v>
      </c>
      <c r="I17" s="13" t="str">
        <f>IF(OR(F17="-",F17="Transfer",F17="EM"),"-",E17)</f>
        <v>-</v>
      </c>
      <c r="K17" s="7" t="s">
        <v>112</v>
      </c>
    </row>
    <row r="18" spans="1:12" ht="15.75" customHeight="1" thickBot="1" x14ac:dyDescent="0.35">
      <c r="B18" s="3"/>
      <c r="C18" s="138"/>
      <c r="D18" s="5" t="s">
        <v>30</v>
      </c>
      <c r="E18" s="13">
        <f>VLOOKUP(D18,'#ref#'!$A:$B,2,FALSE)</f>
        <v>5</v>
      </c>
      <c r="F18" s="83" t="s">
        <v>65</v>
      </c>
      <c r="G18" s="13" t="str">
        <f>IF(D18="ENGR 1281H","-",VLOOKUP(F18,'#ref#'!D:E,2,FALSE))</f>
        <v>-</v>
      </c>
      <c r="H18" s="13" t="str">
        <f>IF(G18="-","-",E18*G18)</f>
        <v>-</v>
      </c>
      <c r="I18" s="13" t="str">
        <f t="shared" ref="I18:I19" si="2">IF(OR(F18="-",F18="Transfer",F18="EM"),"-",E18)</f>
        <v>-</v>
      </c>
      <c r="K18" s="33" t="s">
        <v>115</v>
      </c>
    </row>
    <row r="19" spans="1:12" ht="15.75" customHeight="1" thickBot="1" x14ac:dyDescent="0.35">
      <c r="B19" s="3"/>
      <c r="C19" s="139"/>
      <c r="D19" s="4" t="s">
        <v>33</v>
      </c>
      <c r="E19" s="72">
        <f>VLOOKUP(D19,'#ref#'!$A:$B,2,FALSE)</f>
        <v>3</v>
      </c>
      <c r="F19" s="83" t="s">
        <v>65</v>
      </c>
      <c r="G19" s="72" t="str">
        <f>VLOOKUP(F19,'#ref#'!D:E,2,FALSE)</f>
        <v>-</v>
      </c>
      <c r="H19" s="72" t="str">
        <f t="shared" ref="H19" si="3">IF(G19="-","-",E19*G19)</f>
        <v>-</v>
      </c>
      <c r="I19" s="13" t="str">
        <f t="shared" si="2"/>
        <v>-</v>
      </c>
    </row>
    <row r="20" spans="1:12" ht="15.75" customHeight="1" thickBot="1" x14ac:dyDescent="0.35">
      <c r="B20" s="173" t="s">
        <v>86</v>
      </c>
      <c r="C20" s="174"/>
      <c r="D20" s="79" t="s">
        <v>125</v>
      </c>
      <c r="E20" s="25" t="s">
        <v>65</v>
      </c>
      <c r="F20" s="86" t="s">
        <v>65</v>
      </c>
      <c r="G20" s="25" t="s">
        <v>65</v>
      </c>
      <c r="H20" s="25" t="s">
        <v>65</v>
      </c>
      <c r="I20" s="25" t="s">
        <v>65</v>
      </c>
      <c r="K20" s="41" t="s">
        <v>77</v>
      </c>
    </row>
    <row r="21" spans="1:12" ht="15" customHeight="1" thickBot="1" x14ac:dyDescent="0.35">
      <c r="B21" s="175"/>
      <c r="C21" s="176"/>
      <c r="D21" s="74" t="s">
        <v>66</v>
      </c>
      <c r="E21" s="75">
        <f>SUM(E12:E19)</f>
        <v>27</v>
      </c>
      <c r="F21" s="88"/>
      <c r="G21" s="75"/>
      <c r="H21" s="75">
        <f>SUM(H12:H19)</f>
        <v>0</v>
      </c>
      <c r="I21" s="75">
        <f>SUM(I12:I19)</f>
        <v>0</v>
      </c>
      <c r="J21" s="1"/>
      <c r="K21" s="6">
        <f>IF(I21=0, 0,H21/I21)</f>
        <v>0</v>
      </c>
      <c r="L21" s="1"/>
    </row>
    <row r="22" spans="1:12" ht="15.75" customHeight="1" x14ac:dyDescent="0.3">
      <c r="C22" s="15"/>
      <c r="E22" s="2"/>
      <c r="F22" s="2"/>
      <c r="G22" s="2"/>
      <c r="H22" s="2"/>
      <c r="I22" s="2"/>
    </row>
    <row r="23" spans="1:12" s="110" customFormat="1" x14ac:dyDescent="0.3">
      <c r="C23" s="111"/>
      <c r="E23" s="114"/>
      <c r="F23" s="114"/>
      <c r="G23" s="114"/>
      <c r="H23" s="114"/>
      <c r="I23" s="114"/>
    </row>
    <row r="24" spans="1:12" x14ac:dyDescent="0.3">
      <c r="C24" s="53"/>
      <c r="D24" s="71"/>
      <c r="E24" s="71"/>
      <c r="F24" s="71"/>
      <c r="G24" s="71"/>
      <c r="H24" s="71"/>
      <c r="I24" s="71"/>
    </row>
    <row r="25" spans="1:12" ht="21" x14ac:dyDescent="0.3">
      <c r="A25" s="18" t="s">
        <v>123</v>
      </c>
      <c r="K25" s="89" t="s">
        <v>165</v>
      </c>
    </row>
    <row r="27" spans="1:12" x14ac:dyDescent="0.3">
      <c r="A27" s="1" t="s">
        <v>121</v>
      </c>
    </row>
    <row r="28" spans="1:12" x14ac:dyDescent="0.3">
      <c r="A28" s="19" t="s">
        <v>166</v>
      </c>
    </row>
    <row r="29" spans="1:12" x14ac:dyDescent="0.3">
      <c r="A29" s="102" t="s">
        <v>73</v>
      </c>
    </row>
    <row r="30" spans="1:12" x14ac:dyDescent="0.3">
      <c r="A30" s="71" t="s">
        <v>124</v>
      </c>
      <c r="K30" s="40"/>
    </row>
    <row r="31" spans="1:12" x14ac:dyDescent="0.3">
      <c r="A31" t="s">
        <v>118</v>
      </c>
    </row>
    <row r="32" spans="1:12" ht="15" thickBot="1" x14ac:dyDescent="0.35"/>
    <row r="33" spans="1:11" x14ac:dyDescent="0.3">
      <c r="A33" s="17"/>
      <c r="D33" s="159" t="s">
        <v>72</v>
      </c>
      <c r="F33" s="161" t="s">
        <v>75</v>
      </c>
      <c r="K33" s="67" t="s">
        <v>71</v>
      </c>
    </row>
    <row r="34" spans="1:11" ht="15" thickBot="1" x14ac:dyDescent="0.35">
      <c r="A34" s="40"/>
      <c r="B34" s="40"/>
      <c r="C34" s="40"/>
      <c r="D34" s="160"/>
      <c r="E34" s="40"/>
      <c r="F34" s="162"/>
      <c r="G34" s="40"/>
      <c r="H34" s="40"/>
      <c r="I34" s="40"/>
      <c r="J34" s="40"/>
      <c r="K34" s="68">
        <v>2.6</v>
      </c>
    </row>
    <row r="35" spans="1:11" ht="15" thickBot="1" x14ac:dyDescent="0.35">
      <c r="B35" s="1"/>
      <c r="C35" s="1"/>
      <c r="D35" s="78" t="s">
        <v>1</v>
      </c>
      <c r="E35" s="43" t="s">
        <v>2</v>
      </c>
      <c r="F35" s="81" t="s">
        <v>70</v>
      </c>
      <c r="G35" s="43" t="s">
        <v>63</v>
      </c>
      <c r="H35" s="43" t="s">
        <v>64</v>
      </c>
      <c r="I35" s="43" t="s">
        <v>19</v>
      </c>
      <c r="J35" s="1"/>
      <c r="K35" s="69" t="s">
        <v>83</v>
      </c>
    </row>
    <row r="36" spans="1:11" ht="15" thickBot="1" x14ac:dyDescent="0.35">
      <c r="B36" s="3"/>
      <c r="C36" s="137" t="s">
        <v>68</v>
      </c>
      <c r="D36" s="32" t="s">
        <v>0</v>
      </c>
      <c r="E36" s="13">
        <f>VLOOKUP(D36,'#ref#'!$A:$B,2,FALSE)</f>
        <v>2</v>
      </c>
      <c r="F36" s="82" t="s">
        <v>65</v>
      </c>
      <c r="G36" s="13" t="str">
        <f>VLOOKUP(F36,'#ref#'!D:E,2,FALSE)</f>
        <v>-</v>
      </c>
      <c r="H36" s="13" t="str">
        <f t="shared" ref="H36:H41" si="4">IF(G36="-","-",E36*G36)</f>
        <v>-</v>
      </c>
      <c r="I36" s="13" t="str">
        <f t="shared" ref="I36:I40" si="5">IF(OR(F36="-",F36="Transfer",F36="EM"),"-",E36)</f>
        <v>-</v>
      </c>
      <c r="K36" s="70">
        <v>2.6</v>
      </c>
    </row>
    <row r="37" spans="1:11" ht="15" thickBot="1" x14ac:dyDescent="0.35">
      <c r="B37" s="3"/>
      <c r="C37" s="138"/>
      <c r="D37" s="5" t="s">
        <v>26</v>
      </c>
      <c r="E37" s="13">
        <f>VLOOKUP(D37,'#ref#'!$A:$B,2,FALSE)</f>
        <v>2</v>
      </c>
      <c r="F37" s="83" t="s">
        <v>65</v>
      </c>
      <c r="G37" s="13" t="str">
        <f>VLOOKUP(F37,'#ref#'!D:E,2,FALSE)</f>
        <v>-</v>
      </c>
      <c r="H37" s="13" t="str">
        <f t="shared" si="4"/>
        <v>-</v>
      </c>
      <c r="I37" s="13" t="str">
        <f t="shared" si="5"/>
        <v>-</v>
      </c>
    </row>
    <row r="38" spans="1:11" ht="15" thickBot="1" x14ac:dyDescent="0.35">
      <c r="B38" s="3"/>
      <c r="C38" s="138"/>
      <c r="D38" s="5" t="str">
        <f>IF(AND(D36="ENGR 1186", D37="ENGR 1187"), "ENGR 1188", "-")</f>
        <v>-</v>
      </c>
      <c r="E38" s="13" t="str">
        <f>VLOOKUP(D38,'#ref#'!$A:$B,2,FALSE)</f>
        <v>-</v>
      </c>
      <c r="F38" s="83" t="s">
        <v>65</v>
      </c>
      <c r="G38" s="13" t="str">
        <f>VLOOKUP(F38,'#ref#'!D:E,2,FALSE)</f>
        <v>-</v>
      </c>
      <c r="H38" s="13" t="str">
        <f t="shared" si="4"/>
        <v>-</v>
      </c>
      <c r="I38" s="13" t="str">
        <f t="shared" si="5"/>
        <v>-</v>
      </c>
      <c r="K38" s="34" t="s">
        <v>79</v>
      </c>
    </row>
    <row r="39" spans="1:11" ht="15" thickBot="1" x14ac:dyDescent="0.35">
      <c r="B39" s="3"/>
      <c r="C39" s="138"/>
      <c r="D39" s="5" t="s">
        <v>16</v>
      </c>
      <c r="E39" s="13">
        <f>VLOOKUP(D39,'#ref#'!$A:$B,2,FALSE)</f>
        <v>5</v>
      </c>
      <c r="F39" s="83" t="s">
        <v>65</v>
      </c>
      <c r="G39" s="13" t="str">
        <f>VLOOKUP(F39,'#ref#'!D:E,2,FALSE)</f>
        <v>-</v>
      </c>
      <c r="H39" s="13" t="str">
        <f t="shared" si="4"/>
        <v>-</v>
      </c>
      <c r="I39" s="13" t="str">
        <f t="shared" si="5"/>
        <v>-</v>
      </c>
      <c r="K39" s="33" t="s">
        <v>80</v>
      </c>
    </row>
    <row r="40" spans="1:11" ht="15" thickBot="1" x14ac:dyDescent="0.35">
      <c r="B40" s="3"/>
      <c r="C40" s="138"/>
      <c r="D40" s="5" t="s">
        <v>20</v>
      </c>
      <c r="E40" s="13">
        <f>VLOOKUP(D40,'#ref#'!$A:$B,2,FALSE)</f>
        <v>5</v>
      </c>
      <c r="F40" s="83" t="s">
        <v>65</v>
      </c>
      <c r="G40" s="13" t="str">
        <f>VLOOKUP(F40,'#ref#'!D:E,2,FALSE)</f>
        <v>-</v>
      </c>
      <c r="H40" s="13" t="str">
        <f t="shared" si="4"/>
        <v>-</v>
      </c>
      <c r="I40" s="13" t="str">
        <f t="shared" si="5"/>
        <v>-</v>
      </c>
    </row>
    <row r="41" spans="1:11" ht="15" thickBot="1" x14ac:dyDescent="0.35">
      <c r="B41" s="3"/>
      <c r="C41" s="138"/>
      <c r="D41" s="5" t="s">
        <v>17</v>
      </c>
      <c r="E41" s="13">
        <f>VLOOKUP(D41,'#ref#'!$A:$B,2,FALSE)</f>
        <v>5</v>
      </c>
      <c r="F41" s="83" t="s">
        <v>65</v>
      </c>
      <c r="G41" s="13" t="str">
        <f>VLOOKUP(F41,'#ref#'!D:E,2,FALSE)</f>
        <v>-</v>
      </c>
      <c r="H41" s="13" t="str">
        <f t="shared" si="4"/>
        <v>-</v>
      </c>
      <c r="I41" s="13" t="str">
        <f>IF(OR(F41="-",F41="Transfer",F41="EM"),"-",E41)</f>
        <v>-</v>
      </c>
      <c r="K41" s="7" t="s">
        <v>112</v>
      </c>
    </row>
    <row r="42" spans="1:11" ht="15" thickBot="1" x14ac:dyDescent="0.35">
      <c r="B42" s="3"/>
      <c r="C42" s="138"/>
      <c r="D42" s="5" t="s">
        <v>30</v>
      </c>
      <c r="E42" s="13">
        <f>VLOOKUP(D42,'#ref#'!$A:$B,2,FALSE)</f>
        <v>5</v>
      </c>
      <c r="F42" s="83" t="s">
        <v>65</v>
      </c>
      <c r="G42" s="13" t="str">
        <f>IF(D42="ENGR 1281H","-",VLOOKUP(F42,'#ref#'!D:E,2,FALSE))</f>
        <v>-</v>
      </c>
      <c r="H42" s="13" t="str">
        <f>IF(G42="-","-",E42*G42)</f>
        <v>-</v>
      </c>
      <c r="I42" s="13" t="str">
        <f t="shared" ref="I42:I43" si="6">IF(OR(F42="-",F42="Transfer",F42="EM"),"-",E42)</f>
        <v>-</v>
      </c>
      <c r="K42" s="33" t="s">
        <v>115</v>
      </c>
    </row>
    <row r="43" spans="1:11" ht="15" thickBot="1" x14ac:dyDescent="0.35">
      <c r="B43" s="3"/>
      <c r="C43" s="139"/>
      <c r="D43" s="4" t="s">
        <v>33</v>
      </c>
      <c r="E43" s="72">
        <f>VLOOKUP(D43,'#ref#'!$A:$B,2,FALSE)</f>
        <v>3</v>
      </c>
      <c r="F43" s="83" t="s">
        <v>65</v>
      </c>
      <c r="G43" s="72" t="str">
        <f>VLOOKUP(F43,'#ref#'!D:E,2,FALSE)</f>
        <v>-</v>
      </c>
      <c r="H43" s="72" t="str">
        <f t="shared" ref="H43" si="7">IF(G43="-","-",E43*G43)</f>
        <v>-</v>
      </c>
      <c r="I43" s="13" t="str">
        <f t="shared" si="6"/>
        <v>-</v>
      </c>
    </row>
    <row r="44" spans="1:11" ht="15" thickBot="1" x14ac:dyDescent="0.35">
      <c r="B44" s="173" t="s">
        <v>86</v>
      </c>
      <c r="C44" s="174"/>
      <c r="D44" s="79" t="s">
        <v>125</v>
      </c>
      <c r="E44" s="25" t="s">
        <v>65</v>
      </c>
      <c r="F44" s="86" t="s">
        <v>65</v>
      </c>
      <c r="G44" s="25" t="s">
        <v>65</v>
      </c>
      <c r="H44" s="25" t="s">
        <v>65</v>
      </c>
      <c r="I44" s="25" t="s">
        <v>65</v>
      </c>
      <c r="K44" s="41" t="s">
        <v>77</v>
      </c>
    </row>
    <row r="45" spans="1:11" ht="15" thickBot="1" x14ac:dyDescent="0.35">
      <c r="B45" s="175"/>
      <c r="C45" s="176"/>
      <c r="D45" s="74" t="s">
        <v>66</v>
      </c>
      <c r="E45" s="75">
        <f>SUM(E36:E43)</f>
        <v>27</v>
      </c>
      <c r="F45" s="88"/>
      <c r="G45" s="75"/>
      <c r="H45" s="75">
        <f>SUM(H36:H43)</f>
        <v>0</v>
      </c>
      <c r="I45" s="75">
        <f>SUM(I36:I43)</f>
        <v>0</v>
      </c>
      <c r="J45" s="1"/>
      <c r="K45" s="6">
        <f>IF(I45=0, 0,H45/I45)</f>
        <v>0</v>
      </c>
    </row>
  </sheetData>
  <mergeCells count="8">
    <mergeCell ref="C36:C43"/>
    <mergeCell ref="B44:C45"/>
    <mergeCell ref="B20:C21"/>
    <mergeCell ref="C12:C19"/>
    <mergeCell ref="F9:F10"/>
    <mergeCell ref="D9:D10"/>
    <mergeCell ref="D33:D34"/>
    <mergeCell ref="F33:F34"/>
  </mergeCells>
  <conditionalFormatting sqref="G12:I16 I17:I19">
    <cfRule type="cellIs" dxfId="9" priority="12" operator="equal">
      <formula>"ERROR"</formula>
    </cfRule>
  </conditionalFormatting>
  <conditionalFormatting sqref="G17:I19 H12:I16">
    <cfRule type="cellIs" dxfId="8" priority="11" operator="equal">
      <formula>"ERROR"</formula>
    </cfRule>
  </conditionalFormatting>
  <conditionalFormatting sqref="F20">
    <cfRule type="containsText" dxfId="7" priority="10" operator="containsText" text="I Do Not Have Credit">
      <formula>NOT(ISERROR(SEARCH("I Do Not Have Credit",F20)))</formula>
    </cfRule>
  </conditionalFormatting>
  <conditionalFormatting sqref="K21">
    <cfRule type="cellIs" dxfId="6" priority="80" operator="greaterThanOrEqual">
      <formula>$K$10</formula>
    </cfRule>
    <cfRule type="cellIs" dxfId="5" priority="81" operator="lessThan">
      <formula>$K$10</formula>
    </cfRule>
  </conditionalFormatting>
  <conditionalFormatting sqref="G36:I40 I41:I43">
    <cfRule type="cellIs" dxfId="4" priority="3" operator="equal">
      <formula>"ERROR"</formula>
    </cfRule>
  </conditionalFormatting>
  <conditionalFormatting sqref="G41:I43 H36:I40">
    <cfRule type="cellIs" dxfId="3" priority="2" operator="equal">
      <formula>"ERROR"</formula>
    </cfRule>
  </conditionalFormatting>
  <conditionalFormatting sqref="F44">
    <cfRule type="containsText" dxfId="2" priority="1" operator="containsText" text="I Do Not Have Credit">
      <formula>NOT(ISERROR(SEARCH("I Do Not Have Credit",F44)))</formula>
    </cfRule>
  </conditionalFormatting>
  <conditionalFormatting sqref="K45">
    <cfRule type="cellIs" dxfId="1" priority="4" operator="greaterThanOrEqual">
      <formula>$K$34</formula>
    </cfRule>
    <cfRule type="cellIs" dxfId="0" priority="5" operator="lessThan">
      <formula>$K$34</formula>
    </cfRule>
  </conditionalFormatting>
  <dataValidations count="9">
    <dataValidation type="list" allowBlank="1" showInputMessage="1" showErrorMessage="1" sqref="D19 D43">
      <formula1>"MATSCEN 2010"</formula1>
    </dataValidation>
    <dataValidation type="list" allowBlank="1" showInputMessage="1" showErrorMessage="1" sqref="D18 D42">
      <formula1>"CHEM 1250, CHEM 1210, CHEM 1910H"</formula1>
    </dataValidation>
    <dataValidation type="list" allowBlank="1" showInputMessage="1" showErrorMessage="1" sqref="D17 D41">
      <formula1>"PHYSICS 1250, PHYSICS 1250H, PHYSICS 1260"</formula1>
    </dataValidation>
    <dataValidation type="list" allowBlank="1" showInputMessage="1" showErrorMessage="1" sqref="D16 D40">
      <formula1>"MATH 1172, MATH 1152, MATH 2162, MATH 2182H"</formula1>
    </dataValidation>
    <dataValidation type="list" allowBlank="1" showInputMessage="1" showErrorMessage="1" sqref="D15 D39">
      <formula1>"MATH 1151, MATH 1161, MATH 1181H"</formula1>
    </dataValidation>
    <dataValidation type="list" allowBlank="1" showInputMessage="1" errorTitle="Error" error="You must select one of these 2 course options." sqref="D13 D37">
      <formula1>"ENGR 1182, ENGR 1282H, ENGR 1186, ENGR 1187, ENGR 1188"</formula1>
    </dataValidation>
    <dataValidation type="list" allowBlank="1" errorTitle="Error" error="You must select one of these 2 course options." prompt="Select FE or FEH course taken" sqref="D12 D36">
      <formula1>"ENGR 1181, ENGR 1281H, ENGR 1186, ENGR 1187, ENGR 1188"</formula1>
    </dataValidation>
    <dataValidation allowBlank="1" showInputMessage="1" errorTitle="Error" error="You must select one of these 2 course options." sqref="D14 D38"/>
    <dataValidation type="list" allowBlank="1" showInputMessage="1" showErrorMessage="1" sqref="F20 F44">
      <formula1>"-, I Have Credit, I Am Currently Enrolled, I Do Not Have Credit"</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F12:F19 F36:F43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O31" sqref="O31"/>
    </sheetView>
  </sheetViews>
  <sheetFormatPr defaultRowHeight="14.4" x14ac:dyDescent="0.3"/>
  <cols>
    <col min="1" max="1" width="14.44140625" customWidth="1"/>
  </cols>
  <sheetData>
    <row r="1" spans="1:5" x14ac:dyDescent="0.3">
      <c r="A1" t="s">
        <v>1</v>
      </c>
      <c r="B1" t="s">
        <v>44</v>
      </c>
      <c r="D1" t="s">
        <v>62</v>
      </c>
      <c r="E1" t="s">
        <v>63</v>
      </c>
    </row>
    <row r="2" spans="1:5" x14ac:dyDescent="0.3">
      <c r="A2" t="s">
        <v>36</v>
      </c>
      <c r="B2">
        <v>4</v>
      </c>
      <c r="D2" t="s">
        <v>65</v>
      </c>
      <c r="E2" t="s">
        <v>65</v>
      </c>
    </row>
    <row r="3" spans="1:5" x14ac:dyDescent="0.3">
      <c r="A3" t="s">
        <v>30</v>
      </c>
      <c r="B3">
        <v>5</v>
      </c>
      <c r="D3" t="s">
        <v>7</v>
      </c>
      <c r="E3">
        <v>4</v>
      </c>
    </row>
    <row r="4" spans="1:5" x14ac:dyDescent="0.3">
      <c r="A4" t="s">
        <v>32</v>
      </c>
      <c r="B4">
        <v>5</v>
      </c>
      <c r="D4" t="s">
        <v>3</v>
      </c>
      <c r="E4">
        <v>3.7</v>
      </c>
    </row>
    <row r="5" spans="1:5" x14ac:dyDescent="0.3">
      <c r="A5" t="s">
        <v>23</v>
      </c>
      <c r="B5">
        <v>4</v>
      </c>
      <c r="D5" t="s">
        <v>4</v>
      </c>
      <c r="E5">
        <v>3.3</v>
      </c>
    </row>
    <row r="6" spans="1:5" x14ac:dyDescent="0.3">
      <c r="A6" t="s">
        <v>54</v>
      </c>
      <c r="B6">
        <v>5</v>
      </c>
      <c r="D6" t="s">
        <v>8</v>
      </c>
      <c r="E6">
        <v>3</v>
      </c>
    </row>
    <row r="7" spans="1:5" x14ac:dyDescent="0.3">
      <c r="A7" t="s">
        <v>55</v>
      </c>
      <c r="B7">
        <v>5</v>
      </c>
      <c r="D7" t="s">
        <v>13</v>
      </c>
      <c r="E7">
        <v>2.7</v>
      </c>
    </row>
    <row r="8" spans="1:5" x14ac:dyDescent="0.3">
      <c r="A8" t="s">
        <v>58</v>
      </c>
      <c r="B8">
        <v>3</v>
      </c>
      <c r="D8" t="s">
        <v>5</v>
      </c>
      <c r="E8">
        <v>2.2999999999999998</v>
      </c>
    </row>
    <row r="9" spans="1:5" x14ac:dyDescent="0.3">
      <c r="A9" t="s">
        <v>27</v>
      </c>
      <c r="B9">
        <v>4</v>
      </c>
      <c r="D9" t="s">
        <v>9</v>
      </c>
      <c r="E9">
        <v>2</v>
      </c>
    </row>
    <row r="10" spans="1:5" x14ac:dyDescent="0.3">
      <c r="A10" t="s">
        <v>28</v>
      </c>
      <c r="B10">
        <v>4</v>
      </c>
      <c r="D10" t="s">
        <v>14</v>
      </c>
      <c r="E10">
        <v>1.7</v>
      </c>
    </row>
    <row r="11" spans="1:5" x14ac:dyDescent="0.3">
      <c r="A11" t="s">
        <v>29</v>
      </c>
      <c r="B11">
        <v>3</v>
      </c>
      <c r="D11" t="s">
        <v>12</v>
      </c>
      <c r="E11">
        <v>1.3</v>
      </c>
    </row>
    <row r="12" spans="1:5" x14ac:dyDescent="0.3">
      <c r="A12" t="s">
        <v>18</v>
      </c>
      <c r="B12">
        <v>3</v>
      </c>
      <c r="D12" t="s">
        <v>6</v>
      </c>
      <c r="E12">
        <v>1</v>
      </c>
    </row>
    <row r="13" spans="1:5" x14ac:dyDescent="0.3">
      <c r="A13" t="s">
        <v>25</v>
      </c>
      <c r="B13">
        <v>1</v>
      </c>
      <c r="D13" t="s">
        <v>10</v>
      </c>
      <c r="E13">
        <v>0</v>
      </c>
    </row>
    <row r="14" spans="1:5" x14ac:dyDescent="0.3">
      <c r="A14" t="s">
        <v>52</v>
      </c>
      <c r="B14">
        <v>0.5</v>
      </c>
      <c r="D14" t="s">
        <v>11</v>
      </c>
      <c r="E14">
        <v>0</v>
      </c>
    </row>
    <row r="15" spans="1:5" x14ac:dyDescent="0.3">
      <c r="A15" t="s">
        <v>53</v>
      </c>
      <c r="B15">
        <v>0.5</v>
      </c>
      <c r="D15" t="s">
        <v>15</v>
      </c>
      <c r="E15" t="s">
        <v>65</v>
      </c>
    </row>
    <row r="16" spans="1:5" x14ac:dyDescent="0.3">
      <c r="A16" t="s">
        <v>0</v>
      </c>
      <c r="B16">
        <v>2</v>
      </c>
      <c r="D16" t="s">
        <v>89</v>
      </c>
      <c r="E16" t="s">
        <v>65</v>
      </c>
    </row>
    <row r="17" spans="1:2" x14ac:dyDescent="0.3">
      <c r="A17" t="s">
        <v>26</v>
      </c>
      <c r="B17">
        <v>2</v>
      </c>
    </row>
    <row r="18" spans="1:2" x14ac:dyDescent="0.3">
      <c r="A18" t="s">
        <v>43</v>
      </c>
      <c r="B18">
        <v>1.5</v>
      </c>
    </row>
    <row r="19" spans="1:2" x14ac:dyDescent="0.3">
      <c r="A19" t="s">
        <v>42</v>
      </c>
      <c r="B19">
        <v>1</v>
      </c>
    </row>
    <row r="20" spans="1:2" x14ac:dyDescent="0.3">
      <c r="A20" t="s">
        <v>51</v>
      </c>
      <c r="B20">
        <v>1.5</v>
      </c>
    </row>
    <row r="21" spans="1:2" x14ac:dyDescent="0.3">
      <c r="A21" t="s">
        <v>50</v>
      </c>
      <c r="B21">
        <v>5</v>
      </c>
    </row>
    <row r="22" spans="1:2" x14ac:dyDescent="0.3">
      <c r="A22" t="s">
        <v>41</v>
      </c>
      <c r="B22">
        <v>3</v>
      </c>
    </row>
    <row r="23" spans="1:2" x14ac:dyDescent="0.3">
      <c r="A23" t="s">
        <v>16</v>
      </c>
      <c r="B23">
        <v>5</v>
      </c>
    </row>
    <row r="24" spans="1:2" x14ac:dyDescent="0.3">
      <c r="A24" t="s">
        <v>40</v>
      </c>
      <c r="B24">
        <v>5</v>
      </c>
    </row>
    <row r="25" spans="1:2" x14ac:dyDescent="0.3">
      <c r="A25" t="s">
        <v>45</v>
      </c>
      <c r="B25">
        <v>5</v>
      </c>
    </row>
    <row r="26" spans="1:2" x14ac:dyDescent="0.3">
      <c r="A26" t="s">
        <v>20</v>
      </c>
      <c r="B26">
        <v>5</v>
      </c>
    </row>
    <row r="27" spans="1:2" x14ac:dyDescent="0.3">
      <c r="A27" t="s">
        <v>47</v>
      </c>
      <c r="B27">
        <v>5</v>
      </c>
    </row>
    <row r="28" spans="1:2" x14ac:dyDescent="0.3">
      <c r="A28" t="s">
        <v>38</v>
      </c>
      <c r="B28">
        <v>4</v>
      </c>
    </row>
    <row r="29" spans="1:2" x14ac:dyDescent="0.3">
      <c r="A29" t="s">
        <v>46</v>
      </c>
      <c r="B29">
        <v>5</v>
      </c>
    </row>
    <row r="30" spans="1:2" x14ac:dyDescent="0.3">
      <c r="A30" t="s">
        <v>21</v>
      </c>
      <c r="B30">
        <v>3</v>
      </c>
    </row>
    <row r="31" spans="1:2" x14ac:dyDescent="0.3">
      <c r="A31" t="s">
        <v>49</v>
      </c>
      <c r="B31">
        <v>4</v>
      </c>
    </row>
    <row r="32" spans="1:2" x14ac:dyDescent="0.3">
      <c r="A32" t="s">
        <v>48</v>
      </c>
      <c r="B32">
        <v>5</v>
      </c>
    </row>
    <row r="33" spans="1:2" x14ac:dyDescent="0.3">
      <c r="A33" t="s">
        <v>34</v>
      </c>
      <c r="B33">
        <v>3</v>
      </c>
    </row>
    <row r="34" spans="1:2" x14ac:dyDescent="0.3">
      <c r="A34" t="s">
        <v>33</v>
      </c>
      <c r="B34">
        <v>3</v>
      </c>
    </row>
    <row r="35" spans="1:2" x14ac:dyDescent="0.3">
      <c r="A35" t="s">
        <v>31</v>
      </c>
      <c r="B35">
        <v>2</v>
      </c>
    </row>
    <row r="36" spans="1:2" x14ac:dyDescent="0.3">
      <c r="A36" t="s">
        <v>82</v>
      </c>
      <c r="B36">
        <v>3</v>
      </c>
    </row>
    <row r="37" spans="1:2" x14ac:dyDescent="0.3">
      <c r="A37" t="s">
        <v>24</v>
      </c>
      <c r="B37">
        <v>4</v>
      </c>
    </row>
    <row r="38" spans="1:2" x14ac:dyDescent="0.3">
      <c r="A38" t="s">
        <v>61</v>
      </c>
      <c r="B38">
        <v>5</v>
      </c>
    </row>
    <row r="39" spans="1:2" x14ac:dyDescent="0.3">
      <c r="A39" t="s">
        <v>17</v>
      </c>
      <c r="B39">
        <v>5</v>
      </c>
    </row>
    <row r="40" spans="1:2" x14ac:dyDescent="0.3">
      <c r="A40" t="s">
        <v>56</v>
      </c>
      <c r="B40">
        <v>5</v>
      </c>
    </row>
    <row r="41" spans="1:2" x14ac:dyDescent="0.3">
      <c r="A41" t="s">
        <v>22</v>
      </c>
      <c r="B41">
        <v>5</v>
      </c>
    </row>
    <row r="42" spans="1:2" x14ac:dyDescent="0.3">
      <c r="A42" t="s">
        <v>57</v>
      </c>
      <c r="B42">
        <v>5</v>
      </c>
    </row>
    <row r="43" spans="1:2" x14ac:dyDescent="0.3">
      <c r="A43" t="s">
        <v>35</v>
      </c>
      <c r="B43">
        <v>5</v>
      </c>
    </row>
    <row r="44" spans="1:2" x14ac:dyDescent="0.3">
      <c r="A44" t="s">
        <v>39</v>
      </c>
      <c r="B44">
        <v>2</v>
      </c>
    </row>
    <row r="45" spans="1:2" x14ac:dyDescent="0.3">
      <c r="A45" t="s">
        <v>59</v>
      </c>
      <c r="B45">
        <v>3</v>
      </c>
    </row>
    <row r="46" spans="1:2" x14ac:dyDescent="0.3">
      <c r="A46" t="s">
        <v>60</v>
      </c>
      <c r="B46">
        <v>3</v>
      </c>
    </row>
    <row r="47" spans="1:2" x14ac:dyDescent="0.3">
      <c r="A47" t="s">
        <v>65</v>
      </c>
      <c r="B47" t="s">
        <v>65</v>
      </c>
    </row>
    <row r="48" spans="1:2" x14ac:dyDescent="0.3">
      <c r="A48" t="s">
        <v>85</v>
      </c>
      <c r="B48">
        <v>3</v>
      </c>
    </row>
    <row r="49" spans="1:2" x14ac:dyDescent="0.3">
      <c r="A49" t="s">
        <v>90</v>
      </c>
      <c r="B49">
        <v>5</v>
      </c>
    </row>
    <row r="50" spans="1:2" x14ac:dyDescent="0.3">
      <c r="A50" t="s">
        <v>37</v>
      </c>
      <c r="B50">
        <v>3</v>
      </c>
    </row>
    <row r="51" spans="1:2" x14ac:dyDescent="0.3">
      <c r="A51" t="s">
        <v>105</v>
      </c>
      <c r="B51">
        <v>5</v>
      </c>
    </row>
    <row r="52" spans="1:2" x14ac:dyDescent="0.3">
      <c r="A52" t="s">
        <v>106</v>
      </c>
      <c r="B52">
        <v>5</v>
      </c>
    </row>
  </sheetData>
  <autoFilter ref="A1:B1">
    <sortState ref="A2:B42">
      <sortCondition ref="A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election activeCell="F7" sqref="F7"/>
    </sheetView>
  </sheetViews>
  <sheetFormatPr defaultRowHeight="14.4" x14ac:dyDescent="0.3"/>
  <cols>
    <col min="2" max="2" width="26.33203125"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38.6640625" customWidth="1"/>
  </cols>
  <sheetData>
    <row r="1" spans="1:12" ht="21" x14ac:dyDescent="0.3">
      <c r="A1" s="18" t="s">
        <v>126</v>
      </c>
      <c r="K1" s="89" t="s">
        <v>114</v>
      </c>
    </row>
    <row r="2" spans="1:12" ht="15" customHeight="1" x14ac:dyDescent="0.3">
      <c r="A2" s="18"/>
      <c r="K2" s="89"/>
    </row>
    <row r="3" spans="1:12" x14ac:dyDescent="0.3">
      <c r="A3" s="1" t="s">
        <v>121</v>
      </c>
    </row>
    <row r="4" spans="1:12" x14ac:dyDescent="0.3">
      <c r="A4" s="19" t="s">
        <v>74</v>
      </c>
    </row>
    <row r="5" spans="1:12" x14ac:dyDescent="0.3">
      <c r="A5" s="100" t="s">
        <v>73</v>
      </c>
    </row>
    <row r="6" spans="1:12" x14ac:dyDescent="0.3">
      <c r="A6" s="100" t="s">
        <v>76</v>
      </c>
    </row>
    <row r="7" spans="1:12" x14ac:dyDescent="0.3">
      <c r="A7" t="s">
        <v>118</v>
      </c>
    </row>
    <row r="8" spans="1:12" ht="15" thickBot="1" x14ac:dyDescent="0.35">
      <c r="A8" s="17"/>
    </row>
    <row r="9" spans="1:12" ht="36.75" customHeight="1" thickBot="1" x14ac:dyDescent="0.35">
      <c r="A9" s="40"/>
      <c r="B9" s="40"/>
      <c r="C9" s="40"/>
      <c r="D9" s="45" t="s">
        <v>72</v>
      </c>
      <c r="E9" s="40"/>
      <c r="F9" s="46" t="s">
        <v>75</v>
      </c>
      <c r="G9" s="40"/>
      <c r="H9" s="40"/>
      <c r="I9" s="40"/>
      <c r="J9" s="40"/>
      <c r="K9" s="40"/>
    </row>
    <row r="10" spans="1:12" ht="15" thickBot="1" x14ac:dyDescent="0.35">
      <c r="B10" s="1"/>
      <c r="C10" s="1"/>
      <c r="D10" s="42" t="s">
        <v>1</v>
      </c>
      <c r="E10" s="43" t="s">
        <v>2</v>
      </c>
      <c r="F10" s="44" t="s">
        <v>70</v>
      </c>
      <c r="G10" s="43" t="s">
        <v>63</v>
      </c>
      <c r="H10" s="44" t="s">
        <v>64</v>
      </c>
      <c r="I10" s="43" t="s">
        <v>19</v>
      </c>
      <c r="J10" s="1"/>
      <c r="K10" s="34" t="s">
        <v>71</v>
      </c>
      <c r="L10" s="1"/>
    </row>
    <row r="11" spans="1:12" ht="15" thickBot="1" x14ac:dyDescent="0.35">
      <c r="B11" s="3"/>
      <c r="C11" s="137" t="s">
        <v>68</v>
      </c>
      <c r="D11" s="32" t="s">
        <v>0</v>
      </c>
      <c r="E11" s="12">
        <f>VLOOKUP(D11,'#ref#'!$A:$B,2,FALSE)</f>
        <v>2</v>
      </c>
      <c r="F11" s="35" t="s">
        <v>65</v>
      </c>
      <c r="G11" s="12" t="str">
        <f>VLOOKUP(F11,'#ref#'!D:E,2,FALSE)</f>
        <v>-</v>
      </c>
      <c r="H11" s="13" t="str">
        <f t="shared" ref="H11:H21" si="0">IF(G11="-","-",E11*G11)</f>
        <v>-</v>
      </c>
      <c r="I11" s="13" t="str">
        <f t="shared" ref="I11:I21" si="1">IF(OR(F11="-",F11="Transfer",F11="EM"),"-",E11)</f>
        <v>-</v>
      </c>
      <c r="K11" s="33">
        <v>3.2</v>
      </c>
    </row>
    <row r="12" spans="1:12" ht="15" thickBot="1" x14ac:dyDescent="0.35">
      <c r="B12" s="3"/>
      <c r="C12" s="138"/>
      <c r="D12" s="5" t="s">
        <v>26</v>
      </c>
      <c r="E12" s="12">
        <f>VLOOKUP(D12,'#ref#'!$A:$B,2,FALSE)</f>
        <v>2</v>
      </c>
      <c r="F12" s="36" t="s">
        <v>65</v>
      </c>
      <c r="G12" s="12" t="str">
        <f>VLOOKUP(F12,'#ref#'!D:E,2,FALSE)</f>
        <v>-</v>
      </c>
      <c r="H12" s="13" t="str">
        <f t="shared" si="0"/>
        <v>-</v>
      </c>
      <c r="I12" s="13" t="str">
        <f t="shared" si="1"/>
        <v>-</v>
      </c>
      <c r="K12" s="2"/>
    </row>
    <row r="13" spans="1:12" ht="15" thickBot="1" x14ac:dyDescent="0.35">
      <c r="B13" s="3"/>
      <c r="C13" s="138"/>
      <c r="D13" s="5" t="str">
        <f>IF(AND(D11="ENGR 1186",D12="ENGR 1187"),"ENGR 1188",IF(AND(D11="ENGR 1187",D12="ENGR 1186"),"ENGR 1188", "-"))</f>
        <v>-</v>
      </c>
      <c r="E13" s="12" t="str">
        <f>VLOOKUP(D13,'#ref#'!$A:$B,2,FALSE)</f>
        <v>-</v>
      </c>
      <c r="F13" s="36" t="s">
        <v>65</v>
      </c>
      <c r="G13" s="12" t="str">
        <f>VLOOKUP(F13,'#ref#'!D:E,2,FALSE)</f>
        <v>-</v>
      </c>
      <c r="H13" s="13" t="str">
        <f t="shared" si="0"/>
        <v>-</v>
      </c>
      <c r="I13" s="13" t="str">
        <f t="shared" si="1"/>
        <v>-</v>
      </c>
      <c r="K13" s="34" t="s">
        <v>78</v>
      </c>
    </row>
    <row r="14" spans="1:12" ht="15" thickBot="1" x14ac:dyDescent="0.35">
      <c r="B14" s="3"/>
      <c r="C14" s="138"/>
      <c r="D14" s="5" t="s">
        <v>20</v>
      </c>
      <c r="E14" s="12">
        <f>VLOOKUP(D14,'#ref#'!$A:$B,2,FALSE)</f>
        <v>5</v>
      </c>
      <c r="F14" s="36" t="s">
        <v>65</v>
      </c>
      <c r="G14" s="12" t="str">
        <f>VLOOKUP(F14,'#ref#'!D:E,2,FALSE)</f>
        <v>-</v>
      </c>
      <c r="H14" s="13" t="str">
        <f t="shared" si="0"/>
        <v>-</v>
      </c>
      <c r="I14" s="13" t="str">
        <f t="shared" si="1"/>
        <v>-</v>
      </c>
      <c r="K14" s="33" t="s">
        <v>81</v>
      </c>
    </row>
    <row r="15" spans="1:12" ht="15" thickBot="1" x14ac:dyDescent="0.35">
      <c r="B15" s="3"/>
      <c r="C15" s="138"/>
      <c r="D15" s="5" t="s">
        <v>21</v>
      </c>
      <c r="E15" s="12">
        <f>VLOOKUP(D15,'#ref#'!$A:$B,2,FALSE)</f>
        <v>3</v>
      </c>
      <c r="F15" s="36" t="s">
        <v>65</v>
      </c>
      <c r="G15" s="12" t="str">
        <f>VLOOKUP(F15,'#ref#'!D:E,2,FALSE)</f>
        <v>-</v>
      </c>
      <c r="H15" s="13" t="str">
        <f t="shared" si="0"/>
        <v>-</v>
      </c>
      <c r="I15" s="13" t="str">
        <f t="shared" si="1"/>
        <v>-</v>
      </c>
      <c r="K15" s="2"/>
    </row>
    <row r="16" spans="1:12" ht="15" thickBot="1" x14ac:dyDescent="0.35">
      <c r="C16" s="138"/>
      <c r="D16" s="5" t="s">
        <v>17</v>
      </c>
      <c r="E16" s="12">
        <f>VLOOKUP(D16,'#ref#'!$A:$B,2,FALSE)</f>
        <v>5</v>
      </c>
      <c r="F16" s="37" t="s">
        <v>65</v>
      </c>
      <c r="G16" s="12" t="str">
        <f>VLOOKUP(F16,'#ref#'!D:E,2,FALSE)</f>
        <v>-</v>
      </c>
      <c r="H16" s="13" t="str">
        <f t="shared" si="0"/>
        <v>-</v>
      </c>
      <c r="I16" s="13" t="str">
        <f t="shared" si="1"/>
        <v>-</v>
      </c>
      <c r="K16" s="7" t="s">
        <v>112</v>
      </c>
    </row>
    <row r="17" spans="1:12" ht="15" thickBot="1" x14ac:dyDescent="0.35">
      <c r="C17" s="138"/>
      <c r="D17" s="8" t="s">
        <v>22</v>
      </c>
      <c r="E17" s="12">
        <f>VLOOKUP(D17,'#ref#'!$A:$B,2,FALSE)</f>
        <v>5</v>
      </c>
      <c r="F17" s="37" t="s">
        <v>65</v>
      </c>
      <c r="G17" s="12" t="str">
        <f>VLOOKUP(F17,'#ref#'!D:E,2,FALSE)</f>
        <v>-</v>
      </c>
      <c r="H17" s="13" t="str">
        <f t="shared" si="0"/>
        <v>-</v>
      </c>
      <c r="I17" s="13" t="str">
        <f t="shared" si="1"/>
        <v>-</v>
      </c>
      <c r="J17" s="1"/>
      <c r="K17" s="33" t="s">
        <v>115</v>
      </c>
      <c r="L17" s="1"/>
    </row>
    <row r="18" spans="1:12" x14ac:dyDescent="0.3">
      <c r="C18" s="138"/>
      <c r="D18" s="8" t="s">
        <v>23</v>
      </c>
      <c r="E18" s="12">
        <f>VLOOKUP(D18,'#ref#'!$A:$B,2,FALSE)</f>
        <v>4</v>
      </c>
      <c r="F18" s="37" t="s">
        <v>65</v>
      </c>
      <c r="G18" s="12" t="str">
        <f>VLOOKUP(F18,'#ref#'!D:E,2,FALSE)</f>
        <v>-</v>
      </c>
      <c r="H18" s="13" t="str">
        <f t="shared" si="0"/>
        <v>-</v>
      </c>
      <c r="I18" s="13" t="str">
        <f t="shared" si="1"/>
        <v>-</v>
      </c>
      <c r="K18" s="2"/>
    </row>
    <row r="19" spans="1:12" x14ac:dyDescent="0.3">
      <c r="B19" s="3"/>
      <c r="C19" s="138"/>
      <c r="D19" s="8" t="s">
        <v>24</v>
      </c>
      <c r="E19" s="12">
        <f>VLOOKUP(D19,'#ref#'!$A:$B,2,FALSE)</f>
        <v>4</v>
      </c>
      <c r="F19" s="37" t="s">
        <v>65</v>
      </c>
      <c r="G19" s="12" t="str">
        <f>VLOOKUP(F19,'#ref#'!D:E,2,FALSE)</f>
        <v>-</v>
      </c>
      <c r="H19" s="13" t="str">
        <f t="shared" si="0"/>
        <v>-</v>
      </c>
      <c r="I19" s="13" t="str">
        <f t="shared" si="1"/>
        <v>-</v>
      </c>
      <c r="K19" s="2"/>
    </row>
    <row r="20" spans="1:12" x14ac:dyDescent="0.3">
      <c r="B20" s="3"/>
      <c r="C20" s="138"/>
      <c r="D20" s="5" t="str">
        <f>IF(D19="MECHENG 2010","MECHENG 2020","-")</f>
        <v>-</v>
      </c>
      <c r="E20" s="12" t="str">
        <f>VLOOKUP(D20,'#ref#'!$A:$B,2,FALSE)</f>
        <v>-</v>
      </c>
      <c r="F20" s="37" t="s">
        <v>65</v>
      </c>
      <c r="G20" s="12" t="str">
        <f>VLOOKUP(F20,'#ref#'!D:E,2,FALSE)</f>
        <v>-</v>
      </c>
      <c r="H20" s="13" t="str">
        <f t="shared" si="0"/>
        <v>-</v>
      </c>
      <c r="I20" s="13" t="str">
        <f t="shared" si="1"/>
        <v>-</v>
      </c>
      <c r="K20" s="2"/>
    </row>
    <row r="21" spans="1:12" ht="15" thickBot="1" x14ac:dyDescent="0.35">
      <c r="B21" s="3"/>
      <c r="C21" s="139"/>
      <c r="D21" s="5" t="s">
        <v>36</v>
      </c>
      <c r="E21" s="12">
        <f>VLOOKUP(D21,'#ref#'!$A:$B,2,FALSE)</f>
        <v>4</v>
      </c>
      <c r="F21" s="36" t="s">
        <v>65</v>
      </c>
      <c r="G21" s="12" t="str">
        <f>VLOOKUP(F21,'#ref#'!D:E,2,FALSE)</f>
        <v>-</v>
      </c>
      <c r="H21" s="13" t="str">
        <f t="shared" si="0"/>
        <v>-</v>
      </c>
      <c r="I21" s="13" t="str">
        <f t="shared" si="1"/>
        <v>-</v>
      </c>
      <c r="K21" s="2"/>
    </row>
    <row r="22" spans="1:12" ht="15.75" customHeight="1" thickBot="1" x14ac:dyDescent="0.35">
      <c r="B22" s="133" t="s">
        <v>86</v>
      </c>
      <c r="C22" s="134"/>
      <c r="D22" s="21" t="s">
        <v>104</v>
      </c>
      <c r="E22" s="29" t="s">
        <v>65</v>
      </c>
      <c r="F22" s="38" t="s">
        <v>65</v>
      </c>
      <c r="G22" s="24" t="s">
        <v>65</v>
      </c>
      <c r="H22" s="25" t="s">
        <v>65</v>
      </c>
      <c r="I22" s="26" t="s">
        <v>65</v>
      </c>
      <c r="K22" s="2"/>
    </row>
    <row r="23" spans="1:12" ht="15" thickBot="1" x14ac:dyDescent="0.35">
      <c r="B23" s="135"/>
      <c r="C23" s="136"/>
      <c r="D23" s="30" t="s">
        <v>18</v>
      </c>
      <c r="E23" s="29" t="s">
        <v>65</v>
      </c>
      <c r="F23" s="39" t="s">
        <v>65</v>
      </c>
      <c r="G23" s="23" t="s">
        <v>65</v>
      </c>
      <c r="H23" s="27" t="s">
        <v>65</v>
      </c>
      <c r="I23" s="28" t="s">
        <v>65</v>
      </c>
      <c r="K23" s="41" t="s">
        <v>77</v>
      </c>
    </row>
    <row r="24" spans="1:12" ht="15" customHeight="1" thickBot="1" x14ac:dyDescent="0.35">
      <c r="D24" s="9" t="s">
        <v>66</v>
      </c>
      <c r="E24" s="10">
        <f>SUM(E11:E21)</f>
        <v>34</v>
      </c>
      <c r="F24" s="7"/>
      <c r="G24" s="11"/>
      <c r="H24" s="10">
        <f>SUM(H11:H21)</f>
        <v>0</v>
      </c>
      <c r="I24" s="7">
        <f>SUM(I11:I21)</f>
        <v>0</v>
      </c>
      <c r="K24" s="6">
        <f>IF(I24=0, 0,H24/I24)</f>
        <v>0</v>
      </c>
    </row>
    <row r="26" spans="1:12" s="110" customFormat="1" x14ac:dyDescent="0.3">
      <c r="K26" s="111"/>
    </row>
    <row r="27" spans="1:12" s="116" customFormat="1" x14ac:dyDescent="0.3">
      <c r="K27" s="15"/>
    </row>
    <row r="28" spans="1:12" ht="21" x14ac:dyDescent="0.3">
      <c r="A28" s="18" t="s">
        <v>126</v>
      </c>
      <c r="K28" s="89" t="s">
        <v>165</v>
      </c>
    </row>
    <row r="29" spans="1:12" ht="15" customHeight="1" x14ac:dyDescent="0.3">
      <c r="K29" s="89"/>
    </row>
    <row r="30" spans="1:12" ht="15" customHeight="1" x14ac:dyDescent="0.3">
      <c r="A30" s="19" t="s">
        <v>166</v>
      </c>
      <c r="K30" s="89"/>
    </row>
    <row r="31" spans="1:12" ht="15" customHeight="1" x14ac:dyDescent="0.3">
      <c r="A31" s="100" t="s">
        <v>73</v>
      </c>
      <c r="K31" s="89"/>
    </row>
    <row r="32" spans="1:12" ht="15" customHeight="1" x14ac:dyDescent="0.3">
      <c r="A32" s="100" t="s">
        <v>76</v>
      </c>
      <c r="K32" s="89"/>
    </row>
    <row r="33" spans="1:11" ht="15" customHeight="1" x14ac:dyDescent="0.3">
      <c r="A33" t="s">
        <v>118</v>
      </c>
      <c r="K33" s="89"/>
    </row>
    <row r="34" spans="1:11" x14ac:dyDescent="0.3">
      <c r="A34" s="19"/>
    </row>
    <row r="35" spans="1:11" ht="15" thickBot="1" x14ac:dyDescent="0.35">
      <c r="A35" s="17"/>
    </row>
    <row r="36" spans="1:11" ht="29.4" thickBot="1" x14ac:dyDescent="0.35">
      <c r="A36" s="40"/>
      <c r="B36" s="40"/>
      <c r="C36" s="40"/>
      <c r="D36" s="45" t="s">
        <v>72</v>
      </c>
      <c r="E36" s="40"/>
      <c r="F36" s="46" t="s">
        <v>75</v>
      </c>
      <c r="G36" s="40"/>
      <c r="H36" s="40"/>
      <c r="I36" s="40"/>
      <c r="J36" s="40"/>
      <c r="K36" s="40"/>
    </row>
    <row r="37" spans="1:11" ht="15" thickBot="1" x14ac:dyDescent="0.35">
      <c r="B37" s="1"/>
      <c r="C37" s="1"/>
      <c r="D37" s="42" t="s">
        <v>1</v>
      </c>
      <c r="E37" s="43" t="s">
        <v>2</v>
      </c>
      <c r="F37" s="44" t="s">
        <v>70</v>
      </c>
      <c r="G37" s="43" t="s">
        <v>63</v>
      </c>
      <c r="H37" s="44" t="s">
        <v>64</v>
      </c>
      <c r="I37" s="43" t="s">
        <v>19</v>
      </c>
      <c r="J37" s="1"/>
      <c r="K37" s="34" t="s">
        <v>71</v>
      </c>
    </row>
    <row r="38" spans="1:11" ht="15" thickBot="1" x14ac:dyDescent="0.35">
      <c r="B38" s="3"/>
      <c r="C38" s="137" t="s">
        <v>68</v>
      </c>
      <c r="D38" s="32" t="s">
        <v>0</v>
      </c>
      <c r="E38" s="12">
        <f>VLOOKUP(D38,'#ref#'!$A:$B,2,FALSE)</f>
        <v>2</v>
      </c>
      <c r="F38" s="35" t="s">
        <v>65</v>
      </c>
      <c r="G38" s="12" t="str">
        <f>VLOOKUP(F38,'#ref#'!D:E,2,FALSE)</f>
        <v>-</v>
      </c>
      <c r="H38" s="13" t="str">
        <f t="shared" ref="H38:H48" si="2">IF(G38="-","-",E38*G38)</f>
        <v>-</v>
      </c>
      <c r="I38" s="13" t="str">
        <f t="shared" ref="I38:I48" si="3">IF(OR(F38="-",F38="Transfer",F38="EM"),"-",E38)</f>
        <v>-</v>
      </c>
      <c r="K38" s="33">
        <v>3.2</v>
      </c>
    </row>
    <row r="39" spans="1:11" ht="15" thickBot="1" x14ac:dyDescent="0.35">
      <c r="B39" s="3"/>
      <c r="C39" s="138"/>
      <c r="D39" s="5" t="s">
        <v>26</v>
      </c>
      <c r="E39" s="12">
        <f>VLOOKUP(D39,'#ref#'!$A:$B,2,FALSE)</f>
        <v>2</v>
      </c>
      <c r="F39" s="36" t="s">
        <v>65</v>
      </c>
      <c r="G39" s="12" t="str">
        <f>VLOOKUP(F39,'#ref#'!D:E,2,FALSE)</f>
        <v>-</v>
      </c>
      <c r="H39" s="13" t="str">
        <f t="shared" si="2"/>
        <v>-</v>
      </c>
      <c r="I39" s="13" t="str">
        <f t="shared" si="3"/>
        <v>-</v>
      </c>
      <c r="K39" s="2"/>
    </row>
    <row r="40" spans="1:11" ht="15" thickBot="1" x14ac:dyDescent="0.35">
      <c r="B40" s="3"/>
      <c r="C40" s="138"/>
      <c r="D40" s="5" t="str">
        <f>IF(AND(D38="ENGR 1186",D39="ENGR 1187"),"ENGR 1188",IF(AND(D38="ENGR 1187",D39="ENGR 1186"),"ENGR 1188", "-"))</f>
        <v>-</v>
      </c>
      <c r="E40" s="12" t="str">
        <f>VLOOKUP(D40,'#ref#'!$A:$B,2,FALSE)</f>
        <v>-</v>
      </c>
      <c r="F40" s="36" t="s">
        <v>65</v>
      </c>
      <c r="G40" s="12" t="str">
        <f>VLOOKUP(F40,'#ref#'!D:E,2,FALSE)</f>
        <v>-</v>
      </c>
      <c r="H40" s="13" t="str">
        <f t="shared" si="2"/>
        <v>-</v>
      </c>
      <c r="I40" s="13" t="str">
        <f t="shared" si="3"/>
        <v>-</v>
      </c>
      <c r="K40" s="34" t="s">
        <v>78</v>
      </c>
    </row>
    <row r="41" spans="1:11" ht="15" thickBot="1" x14ac:dyDescent="0.35">
      <c r="B41" s="3"/>
      <c r="C41" s="138"/>
      <c r="D41" s="5" t="s">
        <v>20</v>
      </c>
      <c r="E41" s="12">
        <f>VLOOKUP(D41,'#ref#'!$A:$B,2,FALSE)</f>
        <v>5</v>
      </c>
      <c r="F41" s="36" t="s">
        <v>65</v>
      </c>
      <c r="G41" s="12" t="str">
        <f>VLOOKUP(F41,'#ref#'!D:E,2,FALSE)</f>
        <v>-</v>
      </c>
      <c r="H41" s="13" t="str">
        <f t="shared" si="2"/>
        <v>-</v>
      </c>
      <c r="I41" s="13" t="str">
        <f t="shared" si="3"/>
        <v>-</v>
      </c>
      <c r="K41" s="33" t="s">
        <v>81</v>
      </c>
    </row>
    <row r="42" spans="1:11" ht="15" thickBot="1" x14ac:dyDescent="0.35">
      <c r="B42" s="3"/>
      <c r="C42" s="138"/>
      <c r="D42" s="5" t="s">
        <v>21</v>
      </c>
      <c r="E42" s="12">
        <f>VLOOKUP(D42,'#ref#'!$A:$B,2,FALSE)</f>
        <v>3</v>
      </c>
      <c r="F42" s="36" t="s">
        <v>65</v>
      </c>
      <c r="G42" s="12" t="str">
        <f>VLOOKUP(F42,'#ref#'!D:E,2,FALSE)</f>
        <v>-</v>
      </c>
      <c r="H42" s="13" t="str">
        <f t="shared" si="2"/>
        <v>-</v>
      </c>
      <c r="I42" s="13" t="str">
        <f t="shared" si="3"/>
        <v>-</v>
      </c>
      <c r="K42" s="2"/>
    </row>
    <row r="43" spans="1:11" ht="15" thickBot="1" x14ac:dyDescent="0.35">
      <c r="C43" s="138"/>
      <c r="D43" s="5" t="s">
        <v>17</v>
      </c>
      <c r="E43" s="12">
        <f>VLOOKUP(D43,'#ref#'!$A:$B,2,FALSE)</f>
        <v>5</v>
      </c>
      <c r="F43" s="37" t="s">
        <v>65</v>
      </c>
      <c r="G43" s="12" t="str">
        <f>VLOOKUP(F43,'#ref#'!D:E,2,FALSE)</f>
        <v>-</v>
      </c>
      <c r="H43" s="13" t="str">
        <f t="shared" si="2"/>
        <v>-</v>
      </c>
      <c r="I43" s="13" t="str">
        <f t="shared" si="3"/>
        <v>-</v>
      </c>
      <c r="K43" s="7" t="s">
        <v>112</v>
      </c>
    </row>
    <row r="44" spans="1:11" ht="15" thickBot="1" x14ac:dyDescent="0.35">
      <c r="C44" s="138"/>
      <c r="D44" s="8" t="s">
        <v>22</v>
      </c>
      <c r="E44" s="12">
        <f>VLOOKUP(D44,'#ref#'!$A:$B,2,FALSE)</f>
        <v>5</v>
      </c>
      <c r="F44" s="37" t="s">
        <v>65</v>
      </c>
      <c r="G44" s="12" t="str">
        <f>VLOOKUP(F44,'#ref#'!D:E,2,FALSE)</f>
        <v>-</v>
      </c>
      <c r="H44" s="13" t="str">
        <f t="shared" si="2"/>
        <v>-</v>
      </c>
      <c r="I44" s="13" t="str">
        <f t="shared" si="3"/>
        <v>-</v>
      </c>
      <c r="J44" s="1"/>
      <c r="K44" s="33" t="s">
        <v>115</v>
      </c>
    </row>
    <row r="45" spans="1:11" x14ac:dyDescent="0.3">
      <c r="C45" s="138"/>
      <c r="D45" s="8" t="s">
        <v>23</v>
      </c>
      <c r="E45" s="12">
        <f>VLOOKUP(D45,'#ref#'!$A:$B,2,FALSE)</f>
        <v>4</v>
      </c>
      <c r="F45" s="37" t="s">
        <v>65</v>
      </c>
      <c r="G45" s="12" t="str">
        <f>VLOOKUP(F45,'#ref#'!D:E,2,FALSE)</f>
        <v>-</v>
      </c>
      <c r="H45" s="13" t="str">
        <f t="shared" si="2"/>
        <v>-</v>
      </c>
      <c r="I45" s="13" t="str">
        <f t="shared" si="3"/>
        <v>-</v>
      </c>
      <c r="K45" s="2"/>
    </row>
    <row r="46" spans="1:11" x14ac:dyDescent="0.3">
      <c r="B46" s="3"/>
      <c r="C46" s="138"/>
      <c r="D46" s="8" t="s">
        <v>24</v>
      </c>
      <c r="E46" s="12">
        <f>VLOOKUP(D46,'#ref#'!$A:$B,2,FALSE)</f>
        <v>4</v>
      </c>
      <c r="F46" s="37" t="s">
        <v>65</v>
      </c>
      <c r="G46" s="12" t="str">
        <f>VLOOKUP(F46,'#ref#'!D:E,2,FALSE)</f>
        <v>-</v>
      </c>
      <c r="H46" s="13" t="str">
        <f t="shared" si="2"/>
        <v>-</v>
      </c>
      <c r="I46" s="13" t="str">
        <f t="shared" si="3"/>
        <v>-</v>
      </c>
      <c r="K46" s="2"/>
    </row>
    <row r="47" spans="1:11" x14ac:dyDescent="0.3">
      <c r="B47" s="3"/>
      <c r="C47" s="138"/>
      <c r="D47" s="5" t="str">
        <f>IF(D46="MECHENG 2010","MECHENG 2020","-")</f>
        <v>-</v>
      </c>
      <c r="E47" s="12" t="str">
        <f>VLOOKUP(D47,'#ref#'!$A:$B,2,FALSE)</f>
        <v>-</v>
      </c>
      <c r="F47" s="37" t="s">
        <v>65</v>
      </c>
      <c r="G47" s="12" t="str">
        <f>VLOOKUP(F47,'#ref#'!D:E,2,FALSE)</f>
        <v>-</v>
      </c>
      <c r="H47" s="13" t="str">
        <f t="shared" si="2"/>
        <v>-</v>
      </c>
      <c r="I47" s="13" t="str">
        <f t="shared" si="3"/>
        <v>-</v>
      </c>
      <c r="K47" s="2"/>
    </row>
    <row r="48" spans="1:11" ht="15" thickBot="1" x14ac:dyDescent="0.35">
      <c r="B48" s="3"/>
      <c r="C48" s="139"/>
      <c r="D48" s="5" t="s">
        <v>36</v>
      </c>
      <c r="E48" s="12">
        <f>VLOOKUP(D48,'#ref#'!$A:$B,2,FALSE)</f>
        <v>4</v>
      </c>
      <c r="F48" s="36" t="s">
        <v>65</v>
      </c>
      <c r="G48" s="12" t="str">
        <f>VLOOKUP(F48,'#ref#'!D:E,2,FALSE)</f>
        <v>-</v>
      </c>
      <c r="H48" s="13" t="str">
        <f t="shared" si="2"/>
        <v>-</v>
      </c>
      <c r="I48" s="13" t="str">
        <f t="shared" si="3"/>
        <v>-</v>
      </c>
      <c r="K48" s="2"/>
    </row>
    <row r="49" spans="2:11" ht="15" thickBot="1" x14ac:dyDescent="0.35">
      <c r="B49" s="133" t="s">
        <v>86</v>
      </c>
      <c r="C49" s="134"/>
      <c r="D49" s="21" t="s">
        <v>104</v>
      </c>
      <c r="E49" s="29" t="s">
        <v>65</v>
      </c>
      <c r="F49" s="38" t="s">
        <v>65</v>
      </c>
      <c r="G49" s="24" t="s">
        <v>65</v>
      </c>
      <c r="H49" s="25" t="s">
        <v>65</v>
      </c>
      <c r="I49" s="26" t="s">
        <v>65</v>
      </c>
      <c r="K49" s="2"/>
    </row>
    <row r="50" spans="2:11" ht="15" thickBot="1" x14ac:dyDescent="0.35">
      <c r="B50" s="135"/>
      <c r="C50" s="136"/>
      <c r="D50" s="30" t="s">
        <v>18</v>
      </c>
      <c r="E50" s="29" t="s">
        <v>65</v>
      </c>
      <c r="F50" s="39" t="s">
        <v>65</v>
      </c>
      <c r="G50" s="23" t="s">
        <v>65</v>
      </c>
      <c r="H50" s="27" t="s">
        <v>65</v>
      </c>
      <c r="I50" s="28" t="s">
        <v>65</v>
      </c>
      <c r="K50" s="41" t="s">
        <v>77</v>
      </c>
    </row>
    <row r="51" spans="2:11" ht="15" thickBot="1" x14ac:dyDescent="0.35">
      <c r="D51" s="9" t="s">
        <v>66</v>
      </c>
      <c r="E51" s="10">
        <f>SUM(E38:E48)</f>
        <v>34</v>
      </c>
      <c r="F51" s="7"/>
      <c r="G51" s="11"/>
      <c r="H51" s="10">
        <f>SUM(H38:H48)</f>
        <v>0</v>
      </c>
      <c r="I51" s="7">
        <f>SUM(I38:I48)</f>
        <v>0</v>
      </c>
      <c r="K51" s="6">
        <f>IF(I51=0, 0,H51/I51)</f>
        <v>0</v>
      </c>
    </row>
    <row r="52" spans="2:11" x14ac:dyDescent="0.3">
      <c r="C52" s="15"/>
      <c r="E52" s="2"/>
      <c r="F52" s="2"/>
      <c r="G52" s="2"/>
      <c r="H52" s="2"/>
      <c r="I52" s="2"/>
      <c r="K52" s="2"/>
    </row>
  </sheetData>
  <mergeCells count="4">
    <mergeCell ref="B49:C50"/>
    <mergeCell ref="C11:C21"/>
    <mergeCell ref="B22:C23"/>
    <mergeCell ref="C38:C48"/>
  </mergeCells>
  <conditionalFormatting sqref="G11">
    <cfRule type="cellIs" dxfId="213" priority="23" operator="equal">
      <formula>"ERROR"</formula>
    </cfRule>
  </conditionalFormatting>
  <conditionalFormatting sqref="G12:G19 G21">
    <cfRule type="cellIs" dxfId="212" priority="22" operator="equal">
      <formula>"ERROR"</formula>
    </cfRule>
  </conditionalFormatting>
  <conditionalFormatting sqref="F22:F23">
    <cfRule type="containsText" dxfId="211" priority="19" operator="containsText" text="I Do Not Have Credit">
      <formula>NOT(ISERROR(SEARCH("I Do Not Have Credit",F22)))</formula>
    </cfRule>
  </conditionalFormatting>
  <conditionalFormatting sqref="K24">
    <cfRule type="cellIs" dxfId="210" priority="16" operator="greaterThanOrEqual">
      <formula>$K$11</formula>
    </cfRule>
    <cfRule type="cellIs" dxfId="209" priority="17" operator="lessThan">
      <formula>$K$11</formula>
    </cfRule>
  </conditionalFormatting>
  <conditionalFormatting sqref="H11:H19 H21">
    <cfRule type="cellIs" dxfId="208" priority="15" operator="equal">
      <formula>"ERROR"</formula>
    </cfRule>
  </conditionalFormatting>
  <conditionalFormatting sqref="G20">
    <cfRule type="cellIs" dxfId="207" priority="14" operator="equal">
      <formula>"ERROR"</formula>
    </cfRule>
  </conditionalFormatting>
  <conditionalFormatting sqref="H20">
    <cfRule type="cellIs" dxfId="206" priority="13" operator="equal">
      <formula>"ERROR"</formula>
    </cfRule>
  </conditionalFormatting>
  <conditionalFormatting sqref="I11:I21">
    <cfRule type="cellIs" dxfId="205" priority="12" operator="equal">
      <formula>"ERROR"</formula>
    </cfRule>
  </conditionalFormatting>
  <conditionalFormatting sqref="I11:I21">
    <cfRule type="cellIs" dxfId="204" priority="11" operator="equal">
      <formula>"ERROR"</formula>
    </cfRule>
  </conditionalFormatting>
  <conditionalFormatting sqref="G38">
    <cfRule type="cellIs" dxfId="203" priority="10" operator="equal">
      <formula>"ERROR"</formula>
    </cfRule>
  </conditionalFormatting>
  <conditionalFormatting sqref="G39:G46 G48">
    <cfRule type="cellIs" dxfId="202" priority="9" operator="equal">
      <formula>"ERROR"</formula>
    </cfRule>
  </conditionalFormatting>
  <conditionalFormatting sqref="F49:F50">
    <cfRule type="containsText" dxfId="201" priority="8" operator="containsText" text="I Do Not Have Credit">
      <formula>NOT(ISERROR(SEARCH("I Do Not Have Credit",F49)))</formula>
    </cfRule>
  </conditionalFormatting>
  <conditionalFormatting sqref="K51">
    <cfRule type="cellIs" dxfId="200" priority="6" operator="greaterThanOrEqual">
      <formula>$K$38</formula>
    </cfRule>
    <cfRule type="cellIs" dxfId="199" priority="7" operator="lessThan">
      <formula>$K$38</formula>
    </cfRule>
  </conditionalFormatting>
  <conditionalFormatting sqref="H38:H46 H48">
    <cfRule type="cellIs" dxfId="198" priority="5" operator="equal">
      <formula>"ERROR"</formula>
    </cfRule>
  </conditionalFormatting>
  <conditionalFormatting sqref="G47">
    <cfRule type="cellIs" dxfId="197" priority="4" operator="equal">
      <formula>"ERROR"</formula>
    </cfRule>
  </conditionalFormatting>
  <conditionalFormatting sqref="H47">
    <cfRule type="cellIs" dxfId="196" priority="3" operator="equal">
      <formula>"ERROR"</formula>
    </cfRule>
  </conditionalFormatting>
  <conditionalFormatting sqref="I38:I48">
    <cfRule type="cellIs" dxfId="195" priority="2" operator="equal">
      <formula>"ERROR"</formula>
    </cfRule>
  </conditionalFormatting>
  <conditionalFormatting sqref="I38:I48">
    <cfRule type="cellIs" dxfId="194" priority="1" operator="equal">
      <formula>"ERROR"</formula>
    </cfRule>
  </conditionalFormatting>
  <dataValidations disablePrompts="1" count="11">
    <dataValidation type="list" allowBlank="1" showInputMessage="1" showErrorMessage="1" sqref="F22:F23 F49:F50">
      <formula1>"-, I Have Credit, I Do Not Have Credit"</formula1>
    </dataValidation>
    <dataValidation type="list" allowBlank="1" showInputMessage="1" showErrorMessage="1" sqref="D15 D42">
      <formula1>"MATH 2173, MATH 2153, MATH 2162, MATH 2182H, MATH 2177"</formula1>
    </dataValidation>
    <dataValidation type="list" allowBlank="1" showInputMessage="1" showErrorMessage="1" sqref="D21 D48">
      <formula1>"AEROENG 2200"</formula1>
    </dataValidation>
    <dataValidation type="list" allowBlank="1" errorTitle="Error" error="You must select one of these 2 course options." prompt="Select FE or FEH course taken" sqref="D11 D38">
      <formula1>"ENGR 1181, ENGR 1281H, ENGR 1186, ENGR 1187, ENGR 1188"</formula1>
    </dataValidation>
    <dataValidation type="list" allowBlank="1" showInputMessage="1" errorTitle="Error" error="You must select one of these 2 course options." sqref="D12 D39">
      <formula1>"ENGR 1182, ENGR 1282H, ENGR 1186, ENGR 1187, ENGR 1188"</formula1>
    </dataValidation>
    <dataValidation type="list" allowBlank="1" showInputMessage="1" showErrorMessage="1" sqref="D14 D41">
      <formula1>"MATH 1172, MATH 1152, MATH 1161, MATH 1181H"</formula1>
    </dataValidation>
    <dataValidation type="list" allowBlank="1" showInputMessage="1" showErrorMessage="1" sqref="D18 D45">
      <formula1>"CHEM 1250, CHEM 1220"</formula1>
    </dataValidation>
    <dataValidation type="list" allowBlank="1" showInputMessage="1" showErrorMessage="1" sqref="D16 D43">
      <formula1>"PHYSICS 1250, PHYSICS 1250H, PHYSICS 1260"</formula1>
    </dataValidation>
    <dataValidation type="list" allowBlank="1" showInputMessage="1" showErrorMessage="1" sqref="D17 D44">
      <formula1>"PHYSICS 1251, PHYSICS 1251H, PHYSICS 1261"</formula1>
    </dataValidation>
    <dataValidation type="list" allowBlank="1" showInputMessage="1" showErrorMessage="1" sqref="D19 D46">
      <formula1>"MECHENG 2040, MECHENG 2010"</formula1>
    </dataValidation>
    <dataValidation allowBlank="1" showInputMessage="1" errorTitle="Error" error="You must select one of these 2 course options." sqref="D13 D20 D40 D47"/>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'#ref#'!$D$2:$D$15</xm:f>
          </x14:formula1>
          <xm:sqref>F11:F21 F38:F48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topLeftCell="A13" workbookViewId="0">
      <selection activeCell="F47" sqref="F47:G47"/>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38.6640625" customWidth="1"/>
  </cols>
  <sheetData>
    <row r="1" spans="1:12" ht="21" x14ac:dyDescent="0.3">
      <c r="A1" s="18" t="s">
        <v>122</v>
      </c>
      <c r="K1" s="89" t="s">
        <v>114</v>
      </c>
    </row>
    <row r="2" spans="1:12" s="112" customFormat="1" x14ac:dyDescent="0.3">
      <c r="K2" s="113"/>
    </row>
    <row r="3" spans="1:12" x14ac:dyDescent="0.3">
      <c r="A3" s="1" t="s">
        <v>121</v>
      </c>
    </row>
    <row r="4" spans="1:12" x14ac:dyDescent="0.3">
      <c r="A4" s="19" t="s">
        <v>74</v>
      </c>
      <c r="B4" s="15"/>
      <c r="D4" s="2"/>
      <c r="E4" s="2"/>
      <c r="F4" s="2"/>
      <c r="G4" s="2"/>
      <c r="H4" s="2"/>
    </row>
    <row r="5" spans="1:12" x14ac:dyDescent="0.3">
      <c r="A5" s="145" t="s">
        <v>73</v>
      </c>
      <c r="B5" s="145"/>
      <c r="C5" s="145"/>
      <c r="D5" s="145"/>
      <c r="E5" s="145"/>
      <c r="F5" s="145"/>
      <c r="G5" s="145"/>
      <c r="H5" s="145"/>
      <c r="I5" s="145"/>
    </row>
    <row r="6" spans="1:12" x14ac:dyDescent="0.3">
      <c r="A6" s="145" t="s">
        <v>87</v>
      </c>
      <c r="B6" s="145"/>
      <c r="C6" s="145"/>
      <c r="D6" s="145"/>
      <c r="E6" s="145"/>
      <c r="F6" s="145"/>
      <c r="G6" s="145"/>
      <c r="H6" s="145"/>
      <c r="I6" s="145"/>
    </row>
    <row r="7" spans="1:12" x14ac:dyDescent="0.3">
      <c r="A7" t="s">
        <v>118</v>
      </c>
    </row>
    <row r="8" spans="1:12" ht="15" thickBot="1" x14ac:dyDescent="0.35">
      <c r="A8" s="17"/>
    </row>
    <row r="9" spans="1:12" ht="36.75" customHeight="1" thickBot="1" x14ac:dyDescent="0.35">
      <c r="A9" s="40"/>
      <c r="B9" s="40"/>
      <c r="C9" s="40"/>
      <c r="D9" s="45" t="s">
        <v>72</v>
      </c>
      <c r="E9" s="40"/>
      <c r="F9" s="46" t="s">
        <v>75</v>
      </c>
      <c r="G9" s="40"/>
      <c r="H9" s="40"/>
      <c r="I9" s="40"/>
      <c r="J9" s="40"/>
      <c r="K9" s="40"/>
    </row>
    <row r="10" spans="1:12" ht="15" thickBot="1" x14ac:dyDescent="0.35">
      <c r="B10" s="1"/>
      <c r="C10" s="1"/>
      <c r="D10" s="42" t="s">
        <v>1</v>
      </c>
      <c r="E10" s="43" t="s">
        <v>2</v>
      </c>
      <c r="F10" s="44" t="s">
        <v>70</v>
      </c>
      <c r="G10" s="43" t="s">
        <v>63</v>
      </c>
      <c r="H10" s="44" t="s">
        <v>64</v>
      </c>
      <c r="I10" s="43" t="s">
        <v>19</v>
      </c>
      <c r="J10" s="1"/>
      <c r="K10" s="34" t="s">
        <v>71</v>
      </c>
      <c r="L10" s="1"/>
    </row>
    <row r="11" spans="1:12" ht="15" thickBot="1" x14ac:dyDescent="0.35">
      <c r="B11" s="3"/>
      <c r="C11" s="137" t="s">
        <v>68</v>
      </c>
      <c r="D11" s="32" t="s">
        <v>0</v>
      </c>
      <c r="E11" s="12">
        <f>VLOOKUP(D11,'#ref#'!$A:$B,2,FALSE)</f>
        <v>2</v>
      </c>
      <c r="F11" s="35" t="s">
        <v>65</v>
      </c>
      <c r="G11" s="12" t="str">
        <f>VLOOKUP(F11,'#ref#'!D:E,2,FALSE)</f>
        <v>-</v>
      </c>
      <c r="H11" s="13" t="str">
        <f t="shared" ref="H11:H20" si="0">IF(G11="-","-",E11*G11)</f>
        <v>-</v>
      </c>
      <c r="I11" s="13" t="str">
        <f t="shared" ref="I11:I20" si="1">IF(OR(F11="-",F11="Transfer",F11="EM"),"-",E11)</f>
        <v>-</v>
      </c>
      <c r="K11" s="33">
        <v>2.8</v>
      </c>
    </row>
    <row r="12" spans="1:12" ht="15" thickBot="1" x14ac:dyDescent="0.35">
      <c r="B12" s="3"/>
      <c r="C12" s="138"/>
      <c r="D12" s="5" t="s">
        <v>26</v>
      </c>
      <c r="E12" s="12">
        <f>VLOOKUP(D12,'#ref#'!$A:$B,2,FALSE)</f>
        <v>2</v>
      </c>
      <c r="F12" s="36" t="s">
        <v>65</v>
      </c>
      <c r="G12" s="12" t="str">
        <f>VLOOKUP(F12,'#ref#'!D:E,2,FALSE)</f>
        <v>-</v>
      </c>
      <c r="H12" s="13" t="str">
        <f t="shared" si="0"/>
        <v>-</v>
      </c>
      <c r="I12" s="13" t="str">
        <f t="shared" si="1"/>
        <v>-</v>
      </c>
      <c r="K12" s="2"/>
    </row>
    <row r="13" spans="1:12" ht="15" thickBot="1" x14ac:dyDescent="0.35">
      <c r="B13" s="3"/>
      <c r="C13" s="138"/>
      <c r="D13" s="5" t="str">
        <f>IF(AND(D11="ENGR 1186",D12="ENGR 1187"),"ENGR 1188",IF(AND(D11="ENGR 1187",D12="ENGR 1186"),"ENGR 1188", "-"))</f>
        <v>-</v>
      </c>
      <c r="E13" s="12" t="str">
        <f>VLOOKUP(D13,'#ref#'!$A:$B,2,FALSE)</f>
        <v>-</v>
      </c>
      <c r="F13" s="36" t="s">
        <v>65</v>
      </c>
      <c r="G13" s="12" t="str">
        <f>VLOOKUP(F13,'#ref#'!D:E,2,FALSE)</f>
        <v>-</v>
      </c>
      <c r="H13" s="13" t="str">
        <f t="shared" si="0"/>
        <v>-</v>
      </c>
      <c r="I13" s="13" t="str">
        <f t="shared" si="1"/>
        <v>-</v>
      </c>
      <c r="K13" s="34" t="s">
        <v>83</v>
      </c>
    </row>
    <row r="14" spans="1:12" ht="15" thickBot="1" x14ac:dyDescent="0.35">
      <c r="B14" s="3"/>
      <c r="C14" s="138"/>
      <c r="D14" s="5" t="s">
        <v>16</v>
      </c>
      <c r="E14" s="12">
        <f>VLOOKUP(D14,'#ref#'!$A:$B,2,FALSE)</f>
        <v>5</v>
      </c>
      <c r="F14" s="36" t="s">
        <v>65</v>
      </c>
      <c r="G14" s="12" t="str">
        <f>VLOOKUP(F14,'#ref#'!D:E,2,FALSE)</f>
        <v>-</v>
      </c>
      <c r="H14" s="13" t="str">
        <f t="shared" si="0"/>
        <v>-</v>
      </c>
      <c r="I14" s="13" t="str">
        <f t="shared" si="1"/>
        <v>-</v>
      </c>
      <c r="K14" s="33">
        <v>2.85</v>
      </c>
    </row>
    <row r="15" spans="1:12" ht="15" thickBot="1" x14ac:dyDescent="0.35">
      <c r="B15" s="3"/>
      <c r="C15" s="138"/>
      <c r="D15" s="5" t="s">
        <v>20</v>
      </c>
      <c r="E15" s="12">
        <f>VLOOKUP(D15,'#ref#'!$A:$B,2,FALSE)</f>
        <v>5</v>
      </c>
      <c r="F15" s="36" t="s">
        <v>65</v>
      </c>
      <c r="G15" s="12" t="str">
        <f>VLOOKUP(F15,'#ref#'!D:E,2,FALSE)</f>
        <v>-</v>
      </c>
      <c r="H15" s="13" t="str">
        <f t="shared" si="0"/>
        <v>-</v>
      </c>
      <c r="I15" s="13" t="str">
        <f t="shared" si="1"/>
        <v>-</v>
      </c>
    </row>
    <row r="16" spans="1:12" ht="15" thickBot="1" x14ac:dyDescent="0.35">
      <c r="B16" s="3"/>
      <c r="C16" s="138"/>
      <c r="D16" s="5" t="str">
        <f>IF(D15="MATH 1152","MATH 2153","-")</f>
        <v>-</v>
      </c>
      <c r="E16" s="12" t="str">
        <f>VLOOKUP(D16,'#ref#'!$A:$B,2,FALSE)</f>
        <v>-</v>
      </c>
      <c r="F16" s="36" t="s">
        <v>65</v>
      </c>
      <c r="G16" s="12" t="str">
        <f>VLOOKUP(F16,'#ref#'!D:E,2,FALSE)</f>
        <v>-</v>
      </c>
      <c r="H16" s="13" t="str">
        <f t="shared" si="0"/>
        <v>-</v>
      </c>
      <c r="I16" s="13" t="str">
        <f t="shared" si="1"/>
        <v>-</v>
      </c>
      <c r="K16" s="34" t="s">
        <v>78</v>
      </c>
    </row>
    <row r="17" spans="1:12" ht="15" thickBot="1" x14ac:dyDescent="0.35">
      <c r="C17" s="138"/>
      <c r="D17" s="5" t="s">
        <v>17</v>
      </c>
      <c r="E17" s="12">
        <f>VLOOKUP(D17,'#ref#'!$A:$B,2,FALSE)</f>
        <v>5</v>
      </c>
      <c r="F17" s="37" t="s">
        <v>65</v>
      </c>
      <c r="G17" s="12" t="str">
        <f>VLOOKUP(F17,'#ref#'!D:E,2,FALSE)</f>
        <v>-</v>
      </c>
      <c r="H17" s="13" t="str">
        <f t="shared" si="0"/>
        <v>-</v>
      </c>
      <c r="I17" s="13" t="str">
        <f t="shared" si="1"/>
        <v>-</v>
      </c>
      <c r="K17" s="33" t="s">
        <v>84</v>
      </c>
    </row>
    <row r="18" spans="1:12" ht="15" thickBot="1" x14ac:dyDescent="0.35">
      <c r="C18" s="138"/>
      <c r="D18" s="8" t="s">
        <v>85</v>
      </c>
      <c r="E18" s="12">
        <f>VLOOKUP(D18,'#ref#'!$A:$B,2,FALSE)</f>
        <v>3</v>
      </c>
      <c r="F18" s="37" t="s">
        <v>65</v>
      </c>
      <c r="G18" s="12" t="str">
        <f>VLOOKUP(F18,'#ref#'!D:E,2,FALSE)</f>
        <v>-</v>
      </c>
      <c r="H18" s="13" t="str">
        <f t="shared" si="0"/>
        <v>-</v>
      </c>
      <c r="I18" s="13" t="str">
        <f t="shared" si="1"/>
        <v>-</v>
      </c>
      <c r="J18" s="1"/>
      <c r="L18" s="1"/>
    </row>
    <row r="19" spans="1:12" ht="15" thickBot="1" x14ac:dyDescent="0.35">
      <c r="C19" s="138"/>
      <c r="D19" s="8" t="s">
        <v>90</v>
      </c>
      <c r="E19" s="12">
        <f>VLOOKUP(D19,'#ref#'!$A:$B,2,FALSE)</f>
        <v>5</v>
      </c>
      <c r="F19" s="37" t="s">
        <v>65</v>
      </c>
      <c r="G19" s="12" t="str">
        <f>VLOOKUP(F19,'#ref#'!D:E,2,FALSE)</f>
        <v>-</v>
      </c>
      <c r="H19" s="13" t="str">
        <f t="shared" si="0"/>
        <v>-</v>
      </c>
      <c r="I19" s="13" t="str">
        <f t="shared" si="1"/>
        <v>-</v>
      </c>
      <c r="K19" s="7" t="s">
        <v>112</v>
      </c>
    </row>
    <row r="20" spans="1:12" ht="15" thickBot="1" x14ac:dyDescent="0.35">
      <c r="B20" s="3"/>
      <c r="C20" s="138"/>
      <c r="D20" s="8" t="s">
        <v>18</v>
      </c>
      <c r="E20" s="12">
        <f>VLOOKUP(D20,'#ref#'!$A:$B,2,FALSE)</f>
        <v>3</v>
      </c>
      <c r="F20" s="37" t="s">
        <v>65</v>
      </c>
      <c r="G20" s="12" t="str">
        <f>VLOOKUP(F20,'#ref#'!D:E,2,FALSE)</f>
        <v>-</v>
      </c>
      <c r="H20" s="13" t="str">
        <f t="shared" si="0"/>
        <v>-</v>
      </c>
      <c r="I20" s="13" t="str">
        <f t="shared" si="1"/>
        <v>-</v>
      </c>
      <c r="K20" s="33" t="s">
        <v>116</v>
      </c>
    </row>
    <row r="21" spans="1:12" ht="15" thickBot="1" x14ac:dyDescent="0.35">
      <c r="B21" s="140" t="s">
        <v>86</v>
      </c>
      <c r="C21" s="141"/>
      <c r="D21" s="54" t="s">
        <v>104</v>
      </c>
      <c r="E21" s="48" t="s">
        <v>65</v>
      </c>
      <c r="F21" s="49" t="s">
        <v>65</v>
      </c>
      <c r="G21" s="50" t="s">
        <v>65</v>
      </c>
      <c r="H21" s="51" t="s">
        <v>65</v>
      </c>
      <c r="I21" s="47" t="s">
        <v>65</v>
      </c>
    </row>
    <row r="22" spans="1:12" ht="15" customHeight="1" thickBot="1" x14ac:dyDescent="0.35">
      <c r="B22" s="142"/>
      <c r="C22" s="143"/>
      <c r="D22" s="9" t="s">
        <v>66</v>
      </c>
      <c r="E22" s="10">
        <f>SUM(E11:E20)</f>
        <v>30</v>
      </c>
      <c r="F22" s="7"/>
      <c r="G22" s="11"/>
      <c r="H22" s="10">
        <f>SUM(H11:H20)</f>
        <v>0</v>
      </c>
      <c r="I22" s="7">
        <f>SUM(I11:I20)</f>
        <v>0</v>
      </c>
      <c r="K22" s="41" t="s">
        <v>77</v>
      </c>
    </row>
    <row r="23" spans="1:12" ht="15.75" customHeight="1" thickBot="1" x14ac:dyDescent="0.35">
      <c r="C23" s="15"/>
      <c r="E23" s="2"/>
      <c r="F23" s="2"/>
      <c r="G23" s="2"/>
      <c r="H23" s="2"/>
      <c r="I23" s="2"/>
      <c r="K23" s="6">
        <f>IF(I22=0, 0,H22/I22)</f>
        <v>0</v>
      </c>
    </row>
    <row r="24" spans="1:12" x14ac:dyDescent="0.3">
      <c r="B24" s="1"/>
      <c r="C24" s="15"/>
      <c r="E24" s="2"/>
      <c r="F24" s="2"/>
      <c r="G24" s="2"/>
      <c r="H24" s="2"/>
      <c r="I24" s="2"/>
    </row>
    <row r="25" spans="1:12" s="110" customFormat="1" x14ac:dyDescent="0.3">
      <c r="B25" s="144"/>
      <c r="C25" s="144"/>
      <c r="D25" s="144"/>
      <c r="E25" s="144"/>
      <c r="F25" s="144"/>
      <c r="G25" s="144"/>
      <c r="H25" s="144"/>
      <c r="I25" s="144"/>
      <c r="J25" s="144"/>
      <c r="K25" s="114"/>
    </row>
    <row r="26" spans="1:12" s="116" customFormat="1" x14ac:dyDescent="0.3">
      <c r="B26" s="118"/>
      <c r="C26" s="118"/>
      <c r="D26" s="118"/>
      <c r="E26" s="118"/>
      <c r="F26" s="118"/>
      <c r="G26" s="118"/>
      <c r="H26" s="118"/>
      <c r="I26" s="118"/>
      <c r="J26" s="118"/>
      <c r="K26" s="119"/>
    </row>
    <row r="27" spans="1:12" ht="21" x14ac:dyDescent="0.3">
      <c r="A27" s="18" t="s">
        <v>122</v>
      </c>
      <c r="K27" s="89" t="s">
        <v>165</v>
      </c>
    </row>
    <row r="28" spans="1:12" x14ac:dyDescent="0.3">
      <c r="A28" s="112"/>
      <c r="B28" s="112"/>
      <c r="C28" s="112"/>
      <c r="D28" s="112"/>
      <c r="E28" s="112"/>
      <c r="F28" s="112"/>
      <c r="G28" s="112"/>
      <c r="H28" s="112"/>
      <c r="I28" s="112"/>
      <c r="J28" s="112"/>
      <c r="K28" s="113"/>
    </row>
    <row r="29" spans="1:12" x14ac:dyDescent="0.3">
      <c r="A29" s="1" t="s">
        <v>121</v>
      </c>
    </row>
    <row r="30" spans="1:12" x14ac:dyDescent="0.3">
      <c r="A30" s="19" t="s">
        <v>166</v>
      </c>
      <c r="B30" s="15"/>
      <c r="D30" s="2"/>
      <c r="E30" s="2"/>
      <c r="F30" s="2"/>
      <c r="G30" s="2"/>
      <c r="H30" s="2"/>
    </row>
    <row r="31" spans="1:12" x14ac:dyDescent="0.3">
      <c r="A31" s="145" t="s">
        <v>73</v>
      </c>
      <c r="B31" s="145"/>
      <c r="C31" s="145"/>
      <c r="D31" s="145"/>
      <c r="E31" s="145"/>
      <c r="F31" s="145"/>
      <c r="G31" s="145"/>
      <c r="H31" s="145"/>
      <c r="I31" s="145"/>
    </row>
    <row r="32" spans="1:12" x14ac:dyDescent="0.3">
      <c r="A32" s="145" t="s">
        <v>87</v>
      </c>
      <c r="B32" s="145"/>
      <c r="C32" s="145"/>
      <c r="D32" s="145"/>
      <c r="E32" s="145"/>
      <c r="F32" s="145"/>
      <c r="G32" s="145"/>
      <c r="H32" s="145"/>
      <c r="I32" s="145"/>
    </row>
    <row r="33" spans="1:11" x14ac:dyDescent="0.3">
      <c r="A33" t="s">
        <v>118</v>
      </c>
    </row>
    <row r="34" spans="1:11" ht="15" thickBot="1" x14ac:dyDescent="0.35">
      <c r="A34" s="17"/>
    </row>
    <row r="35" spans="1:11" ht="29.4" thickBot="1" x14ac:dyDescent="0.35">
      <c r="A35" s="40"/>
      <c r="B35" s="40"/>
      <c r="C35" s="40"/>
      <c r="D35" s="45" t="s">
        <v>72</v>
      </c>
      <c r="E35" s="40"/>
      <c r="F35" s="46" t="s">
        <v>75</v>
      </c>
      <c r="G35" s="40"/>
      <c r="H35" s="40"/>
      <c r="I35" s="40"/>
      <c r="J35" s="40"/>
      <c r="K35" s="40"/>
    </row>
    <row r="36" spans="1:11" ht="15" thickBot="1" x14ac:dyDescent="0.35">
      <c r="B36" s="1"/>
      <c r="C36" s="1"/>
      <c r="D36" s="42" t="s">
        <v>1</v>
      </c>
      <c r="E36" s="43" t="s">
        <v>2</v>
      </c>
      <c r="F36" s="44" t="s">
        <v>70</v>
      </c>
      <c r="G36" s="43" t="s">
        <v>63</v>
      </c>
      <c r="H36" s="44" t="s">
        <v>64</v>
      </c>
      <c r="I36" s="43" t="s">
        <v>19</v>
      </c>
      <c r="J36" s="1"/>
      <c r="K36" s="34" t="s">
        <v>71</v>
      </c>
    </row>
    <row r="37" spans="1:11" ht="15" thickBot="1" x14ac:dyDescent="0.35">
      <c r="B37" s="3"/>
      <c r="C37" s="137" t="s">
        <v>68</v>
      </c>
      <c r="D37" s="32" t="s">
        <v>0</v>
      </c>
      <c r="E37" s="12">
        <f>VLOOKUP(D37,'#ref#'!$A:$B,2,FALSE)</f>
        <v>2</v>
      </c>
      <c r="F37" s="35" t="s">
        <v>65</v>
      </c>
      <c r="G37" s="12" t="str">
        <f>VLOOKUP(F37,'#ref#'!D:E,2,FALSE)</f>
        <v>-</v>
      </c>
      <c r="H37" s="13" t="str">
        <f t="shared" ref="H37:H46" si="2">IF(G37="-","-",E37*G37)</f>
        <v>-</v>
      </c>
      <c r="I37" s="13" t="str">
        <f t="shared" ref="I37:I46" si="3">IF(OR(F37="-",F37="Transfer",F37="EM"),"-",E37)</f>
        <v>-</v>
      </c>
      <c r="K37" s="33">
        <v>2.8</v>
      </c>
    </row>
    <row r="38" spans="1:11" ht="15" thickBot="1" x14ac:dyDescent="0.35">
      <c r="B38" s="3"/>
      <c r="C38" s="138"/>
      <c r="D38" s="5" t="s">
        <v>26</v>
      </c>
      <c r="E38" s="12">
        <f>VLOOKUP(D38,'#ref#'!$A:$B,2,FALSE)</f>
        <v>2</v>
      </c>
      <c r="F38" s="36" t="s">
        <v>65</v>
      </c>
      <c r="G38" s="12" t="str">
        <f>VLOOKUP(F38,'#ref#'!D:E,2,FALSE)</f>
        <v>-</v>
      </c>
      <c r="H38" s="13" t="str">
        <f t="shared" si="2"/>
        <v>-</v>
      </c>
      <c r="I38" s="13" t="str">
        <f t="shared" si="3"/>
        <v>-</v>
      </c>
      <c r="K38" s="2"/>
    </row>
    <row r="39" spans="1:11" ht="15" thickBot="1" x14ac:dyDescent="0.35">
      <c r="B39" s="3"/>
      <c r="C39" s="138"/>
      <c r="D39" s="5" t="str">
        <f>IF(AND(D37="ENGR 1186",D38="ENGR 1187"),"ENGR 1188",IF(AND(D37="ENGR 1187",D38="ENGR 1186"),"ENGR 1188", "-"))</f>
        <v>-</v>
      </c>
      <c r="E39" s="12" t="str">
        <f>VLOOKUP(D39,'#ref#'!$A:$B,2,FALSE)</f>
        <v>-</v>
      </c>
      <c r="F39" s="36" t="s">
        <v>65</v>
      </c>
      <c r="G39" s="12" t="str">
        <f>VLOOKUP(F39,'#ref#'!D:E,2,FALSE)</f>
        <v>-</v>
      </c>
      <c r="H39" s="13" t="str">
        <f t="shared" si="2"/>
        <v>-</v>
      </c>
      <c r="I39" s="13" t="str">
        <f t="shared" si="3"/>
        <v>-</v>
      </c>
      <c r="K39" s="34" t="s">
        <v>83</v>
      </c>
    </row>
    <row r="40" spans="1:11" ht="15" thickBot="1" x14ac:dyDescent="0.35">
      <c r="B40" s="3"/>
      <c r="C40" s="138"/>
      <c r="D40" s="5" t="s">
        <v>16</v>
      </c>
      <c r="E40" s="12">
        <f>VLOOKUP(D40,'#ref#'!$A:$B,2,FALSE)</f>
        <v>5</v>
      </c>
      <c r="F40" s="36" t="s">
        <v>65</v>
      </c>
      <c r="G40" s="12" t="str">
        <f>VLOOKUP(F40,'#ref#'!D:E,2,FALSE)</f>
        <v>-</v>
      </c>
      <c r="H40" s="13" t="str">
        <f t="shared" si="2"/>
        <v>-</v>
      </c>
      <c r="I40" s="13" t="str">
        <f t="shared" si="3"/>
        <v>-</v>
      </c>
      <c r="K40" s="33">
        <v>2.85</v>
      </c>
    </row>
    <row r="41" spans="1:11" ht="15" thickBot="1" x14ac:dyDescent="0.35">
      <c r="B41" s="3"/>
      <c r="C41" s="138"/>
      <c r="D41" s="5" t="s">
        <v>20</v>
      </c>
      <c r="E41" s="12">
        <f>VLOOKUP(D41,'#ref#'!$A:$B,2,FALSE)</f>
        <v>5</v>
      </c>
      <c r="F41" s="36" t="s">
        <v>65</v>
      </c>
      <c r="G41" s="12" t="str">
        <f>VLOOKUP(F41,'#ref#'!D:E,2,FALSE)</f>
        <v>-</v>
      </c>
      <c r="H41" s="13" t="str">
        <f t="shared" si="2"/>
        <v>-</v>
      </c>
      <c r="I41" s="13" t="str">
        <f t="shared" si="3"/>
        <v>-</v>
      </c>
    </row>
    <row r="42" spans="1:11" ht="15" thickBot="1" x14ac:dyDescent="0.35">
      <c r="B42" s="3"/>
      <c r="C42" s="138"/>
      <c r="D42" s="5" t="str">
        <f>IF(D41="MATH 1152","MATH 2153","-")</f>
        <v>-</v>
      </c>
      <c r="E42" s="12" t="str">
        <f>VLOOKUP(D42,'#ref#'!$A:$B,2,FALSE)</f>
        <v>-</v>
      </c>
      <c r="F42" s="36" t="s">
        <v>65</v>
      </c>
      <c r="G42" s="12" t="str">
        <f>VLOOKUP(F42,'#ref#'!D:E,2,FALSE)</f>
        <v>-</v>
      </c>
      <c r="H42" s="13" t="str">
        <f t="shared" si="2"/>
        <v>-</v>
      </c>
      <c r="I42" s="13" t="str">
        <f t="shared" si="3"/>
        <v>-</v>
      </c>
      <c r="K42" s="34" t="s">
        <v>78</v>
      </c>
    </row>
    <row r="43" spans="1:11" ht="15" thickBot="1" x14ac:dyDescent="0.35">
      <c r="C43" s="138"/>
      <c r="D43" s="5" t="s">
        <v>17</v>
      </c>
      <c r="E43" s="12">
        <f>VLOOKUP(D43,'#ref#'!$A:$B,2,FALSE)</f>
        <v>5</v>
      </c>
      <c r="F43" s="37" t="s">
        <v>65</v>
      </c>
      <c r="G43" s="12" t="str">
        <f>VLOOKUP(F43,'#ref#'!D:E,2,FALSE)</f>
        <v>-</v>
      </c>
      <c r="H43" s="13" t="str">
        <f t="shared" si="2"/>
        <v>-</v>
      </c>
      <c r="I43" s="13" t="str">
        <f t="shared" si="3"/>
        <v>-</v>
      </c>
      <c r="K43" s="33" t="s">
        <v>84</v>
      </c>
    </row>
    <row r="44" spans="1:11" ht="15" thickBot="1" x14ac:dyDescent="0.35">
      <c r="C44" s="138"/>
      <c r="D44" s="8" t="s">
        <v>85</v>
      </c>
      <c r="E44" s="12">
        <f>VLOOKUP(D44,'#ref#'!$A:$B,2,FALSE)</f>
        <v>3</v>
      </c>
      <c r="F44" s="37" t="s">
        <v>65</v>
      </c>
      <c r="G44" s="12" t="str">
        <f>VLOOKUP(F44,'#ref#'!D:E,2,FALSE)</f>
        <v>-</v>
      </c>
      <c r="H44" s="13" t="str">
        <f t="shared" si="2"/>
        <v>-</v>
      </c>
      <c r="I44" s="13" t="str">
        <f t="shared" si="3"/>
        <v>-</v>
      </c>
      <c r="J44" s="1"/>
    </row>
    <row r="45" spans="1:11" ht="15" thickBot="1" x14ac:dyDescent="0.35">
      <c r="C45" s="138"/>
      <c r="D45" s="8" t="s">
        <v>90</v>
      </c>
      <c r="E45" s="12">
        <f>VLOOKUP(D45,'#ref#'!$A:$B,2,FALSE)</f>
        <v>5</v>
      </c>
      <c r="F45" s="37" t="s">
        <v>65</v>
      </c>
      <c r="G45" s="12" t="str">
        <f>VLOOKUP(F45,'#ref#'!D:E,2,FALSE)</f>
        <v>-</v>
      </c>
      <c r="H45" s="13" t="str">
        <f t="shared" si="2"/>
        <v>-</v>
      </c>
      <c r="I45" s="13" t="str">
        <f t="shared" si="3"/>
        <v>-</v>
      </c>
      <c r="K45" s="7" t="s">
        <v>112</v>
      </c>
    </row>
    <row r="46" spans="1:11" ht="15" thickBot="1" x14ac:dyDescent="0.35">
      <c r="B46" s="3"/>
      <c r="C46" s="138"/>
      <c r="D46" s="8" t="s">
        <v>18</v>
      </c>
      <c r="E46" s="12">
        <f>VLOOKUP(D46,'#ref#'!$A:$B,2,FALSE)</f>
        <v>3</v>
      </c>
      <c r="F46" s="37" t="s">
        <v>65</v>
      </c>
      <c r="G46" s="12" t="str">
        <f>VLOOKUP(F46,'#ref#'!D:E,2,FALSE)</f>
        <v>-</v>
      </c>
      <c r="H46" s="13" t="str">
        <f t="shared" si="2"/>
        <v>-</v>
      </c>
      <c r="I46" s="13" t="str">
        <f t="shared" si="3"/>
        <v>-</v>
      </c>
      <c r="K46" s="33" t="s">
        <v>116</v>
      </c>
    </row>
    <row r="47" spans="1:11" ht="15" thickBot="1" x14ac:dyDescent="0.35">
      <c r="B47" s="140" t="s">
        <v>86</v>
      </c>
      <c r="C47" s="141"/>
      <c r="D47" s="54" t="s">
        <v>104</v>
      </c>
      <c r="E47" s="48" t="s">
        <v>65</v>
      </c>
      <c r="F47" s="49" t="s">
        <v>65</v>
      </c>
      <c r="G47" s="50" t="s">
        <v>65</v>
      </c>
      <c r="H47" s="51" t="s">
        <v>65</v>
      </c>
      <c r="I47" s="47" t="s">
        <v>65</v>
      </c>
    </row>
    <row r="48" spans="1:11" ht="15" thickBot="1" x14ac:dyDescent="0.35">
      <c r="B48" s="142"/>
      <c r="C48" s="143"/>
      <c r="D48" s="9" t="s">
        <v>66</v>
      </c>
      <c r="E48" s="10">
        <f>SUM(E37:E46)</f>
        <v>30</v>
      </c>
      <c r="F48" s="7"/>
      <c r="G48" s="11"/>
      <c r="H48" s="10">
        <f>SUM(H37:H46)</f>
        <v>0</v>
      </c>
      <c r="I48" s="7">
        <f>SUM(I37:I46)</f>
        <v>0</v>
      </c>
      <c r="K48" s="41" t="s">
        <v>77</v>
      </c>
    </row>
    <row r="49" spans="3:11" ht="15" thickBot="1" x14ac:dyDescent="0.35">
      <c r="C49" s="15"/>
      <c r="E49" s="2"/>
      <c r="F49" s="2"/>
      <c r="G49" s="2"/>
      <c r="H49" s="2"/>
      <c r="I49" s="2"/>
      <c r="K49" s="6">
        <f>IF(I48=0, 0,H48/I48)</f>
        <v>0</v>
      </c>
    </row>
  </sheetData>
  <mergeCells count="9">
    <mergeCell ref="B47:C48"/>
    <mergeCell ref="C11:C20"/>
    <mergeCell ref="B25:J25"/>
    <mergeCell ref="B21:C22"/>
    <mergeCell ref="A5:I5"/>
    <mergeCell ref="A6:I6"/>
    <mergeCell ref="A31:I31"/>
    <mergeCell ref="A32:I32"/>
    <mergeCell ref="C37:C46"/>
  </mergeCells>
  <conditionalFormatting sqref="G11">
    <cfRule type="cellIs" dxfId="193" priority="22" operator="equal">
      <formula>"ERROR"</formula>
    </cfRule>
  </conditionalFormatting>
  <conditionalFormatting sqref="G12:G20">
    <cfRule type="cellIs" dxfId="192" priority="21" operator="equal">
      <formula>"ERROR"</formula>
    </cfRule>
  </conditionalFormatting>
  <conditionalFormatting sqref="F21">
    <cfRule type="containsText" dxfId="191" priority="18" operator="containsText" text="I Do Not Have Credit">
      <formula>NOT(ISERROR(SEARCH("I Do Not Have Credit",F21)))</formula>
    </cfRule>
  </conditionalFormatting>
  <conditionalFormatting sqref="K23">
    <cfRule type="cellIs" dxfId="190" priority="16" operator="greaterThanOrEqual">
      <formula>$K$11</formula>
    </cfRule>
    <cfRule type="cellIs" dxfId="189" priority="17" operator="lessThan">
      <formula>$K$11</formula>
    </cfRule>
  </conditionalFormatting>
  <conditionalFormatting sqref="H11:H20">
    <cfRule type="cellIs" dxfId="188" priority="11" operator="equal">
      <formula>"ERROR"</formula>
    </cfRule>
  </conditionalFormatting>
  <conditionalFormatting sqref="I11:I20">
    <cfRule type="cellIs" dxfId="187" priority="10" operator="equal">
      <formula>"ERROR"</formula>
    </cfRule>
  </conditionalFormatting>
  <conditionalFormatting sqref="I11:I20">
    <cfRule type="cellIs" dxfId="186" priority="9" operator="equal">
      <formula>"ERROR"</formula>
    </cfRule>
  </conditionalFormatting>
  <conditionalFormatting sqref="G37">
    <cfRule type="cellIs" dxfId="185" priority="8" operator="equal">
      <formula>"ERROR"</formula>
    </cfRule>
  </conditionalFormatting>
  <conditionalFormatting sqref="G38:G46">
    <cfRule type="cellIs" dxfId="184" priority="7" operator="equal">
      <formula>"ERROR"</formula>
    </cfRule>
  </conditionalFormatting>
  <conditionalFormatting sqref="F47">
    <cfRule type="containsText" dxfId="183" priority="6" operator="containsText" text="I Do Not Have Credit">
      <formula>NOT(ISERROR(SEARCH("I Do Not Have Credit",F47)))</formula>
    </cfRule>
  </conditionalFormatting>
  <conditionalFormatting sqref="K49">
    <cfRule type="cellIs" dxfId="182" priority="4" operator="greaterThanOrEqual">
      <formula>$K$37</formula>
    </cfRule>
  </conditionalFormatting>
  <conditionalFormatting sqref="H37:H46">
    <cfRule type="cellIs" dxfId="181" priority="3" operator="equal">
      <formula>"ERROR"</formula>
    </cfRule>
  </conditionalFormatting>
  <conditionalFormatting sqref="I37:I46">
    <cfRule type="cellIs" dxfId="180" priority="2" operator="equal">
      <formula>"ERROR"</formula>
    </cfRule>
  </conditionalFormatting>
  <conditionalFormatting sqref="I37:I46">
    <cfRule type="cellIs" dxfId="179" priority="1" operator="equal">
      <formula>"ERROR"</formula>
    </cfRule>
  </conditionalFormatting>
  <conditionalFormatting sqref="K37">
    <cfRule type="cellIs" dxfId="178" priority="5" operator="lessThan">
      <formula>$K$11</formula>
    </cfRule>
  </conditionalFormatting>
  <dataValidations count="10">
    <dataValidation allowBlank="1" showInputMessage="1" errorTitle="Error" error="You must select one of these 2 course options." sqref="D13 D16 D39 D42"/>
    <dataValidation type="list" allowBlank="1" showInputMessage="1" showErrorMessage="1" sqref="D20 D46">
      <formula1>"ENGLISH 1110"</formula1>
    </dataValidation>
    <dataValidation type="list" allowBlank="1" showInputMessage="1" showErrorMessage="1" sqref="D18 D44">
      <formula1>"AVIATN 2000"</formula1>
    </dataValidation>
    <dataValidation type="list" allowBlank="1" showInputMessage="1" showErrorMessage="1" sqref="D17 D43">
      <formula1>"PHYSICS 1250, PHYSICS 1250H, PHYSICS 1260"</formula1>
    </dataValidation>
    <dataValidation type="list" allowBlank="1" showInputMessage="1" showErrorMessage="1" sqref="D14 D40">
      <formula1>"MATH 1151, MATH 1161, MATH 1181H"</formula1>
    </dataValidation>
    <dataValidation type="list" allowBlank="1" showInputMessage="1" errorTitle="Error" error="You must select one of these 2 course options." sqref="D12 D38">
      <formula1>"ENGR 1182, ENGR 1282H, ENGR 1186, ENGR 1187, ENGR 1188"</formula1>
    </dataValidation>
    <dataValidation type="list" allowBlank="1" errorTitle="Error" error="You must select one of these 2 course options." prompt="Select FE or FEH course taken" sqref="D11 D37">
      <formula1>"ENGR 1181, ENGR 1281H, ENGR 1186, ENGR 1187, ENGR 1188"</formula1>
    </dataValidation>
    <dataValidation type="list" allowBlank="1" showInputMessage="1" showErrorMessage="1" sqref="D15 D41">
      <formula1>"MATH 1172, MATH 1152, MATH 2162, MATH 2182H"</formula1>
    </dataValidation>
    <dataValidation type="list" allowBlank="1" showInputMessage="1" showErrorMessage="1" sqref="F21 F47">
      <formula1>"-, I Have Credit, I Do Not Have Credit"</formula1>
    </dataValidation>
    <dataValidation type="list" allowBlank="1" showInputMessage="1" showErrorMessage="1" sqref="D19 D45">
      <formula1>"AVIATN 2100"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'#ref#'!$D$2:$D$16</xm:f>
          </x14:formula1>
          <xm:sqref>F11:F20 F37:F46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election activeCell="G2" sqref="G2"/>
    </sheetView>
  </sheetViews>
  <sheetFormatPr defaultRowHeight="14.4" x14ac:dyDescent="0.3"/>
  <cols>
    <col min="1" max="1" width="9.109375" customWidth="1"/>
    <col min="2" max="2" width="22" customWidth="1"/>
    <col min="3" max="3" width="7.44140625" customWidth="1"/>
    <col min="4" max="4" width="20.5546875" customWidth="1"/>
    <col min="5" max="5" width="21.5546875" customWidth="1"/>
    <col min="6" max="6" width="18.109375" customWidth="1"/>
    <col min="7" max="7" width="42.33203125" customWidth="1"/>
  </cols>
  <sheetData>
    <row r="1" spans="1:7" ht="21" x14ac:dyDescent="0.3">
      <c r="A1" s="18" t="s">
        <v>143</v>
      </c>
      <c r="G1" s="89" t="s">
        <v>170</v>
      </c>
    </row>
    <row r="2" spans="1:7" s="112" customFormat="1" x14ac:dyDescent="0.3">
      <c r="A2" s="17"/>
      <c r="G2" s="113"/>
    </row>
    <row r="3" spans="1:7" x14ac:dyDescent="0.3">
      <c r="A3" s="17" t="s">
        <v>157</v>
      </c>
    </row>
    <row r="4" spans="1:7" x14ac:dyDescent="0.3">
      <c r="A4" s="1" t="s">
        <v>121</v>
      </c>
    </row>
    <row r="5" spans="1:7" x14ac:dyDescent="0.3">
      <c r="A5" s="19" t="s">
        <v>168</v>
      </c>
    </row>
    <row r="6" spans="1:7" x14ac:dyDescent="0.3">
      <c r="A6" s="100" t="s">
        <v>73</v>
      </c>
    </row>
    <row r="7" spans="1:7" x14ac:dyDescent="0.3">
      <c r="A7" s="100" t="s">
        <v>164</v>
      </c>
    </row>
    <row r="8" spans="1:7" x14ac:dyDescent="0.3">
      <c r="A8" s="17"/>
    </row>
    <row r="9" spans="1:7" ht="15" thickBot="1" x14ac:dyDescent="0.35">
      <c r="A9" s="17"/>
    </row>
    <row r="10" spans="1:7" ht="36.75" customHeight="1" thickBot="1" x14ac:dyDescent="0.35">
      <c r="A10" s="40"/>
      <c r="B10" s="40"/>
      <c r="C10" s="40"/>
      <c r="D10" s="104" t="s">
        <v>72</v>
      </c>
      <c r="E10" s="46" t="s">
        <v>159</v>
      </c>
      <c r="F10" s="40"/>
      <c r="G10" s="103" t="s">
        <v>160</v>
      </c>
    </row>
    <row r="11" spans="1:7" ht="15.75" customHeight="1" thickBot="1" x14ac:dyDescent="0.35">
      <c r="B11" s="1"/>
      <c r="C11" s="1"/>
      <c r="D11" s="78" t="s">
        <v>1</v>
      </c>
      <c r="E11" s="109" t="s">
        <v>163</v>
      </c>
      <c r="F11" s="1"/>
      <c r="G11" s="57" t="s">
        <v>162</v>
      </c>
    </row>
    <row r="12" spans="1:7" ht="15.75" customHeight="1" thickBot="1" x14ac:dyDescent="0.35">
      <c r="B12" s="3"/>
      <c r="C12" s="146" t="s">
        <v>158</v>
      </c>
      <c r="D12" s="105" t="s">
        <v>0</v>
      </c>
      <c r="E12" s="49" t="s">
        <v>65</v>
      </c>
      <c r="G12" s="58" t="s">
        <v>161</v>
      </c>
    </row>
    <row r="13" spans="1:7" ht="15" thickBot="1" x14ac:dyDescent="0.35">
      <c r="B13" s="3"/>
      <c r="C13" s="147"/>
      <c r="D13" s="106" t="s">
        <v>26</v>
      </c>
      <c r="E13" s="96" t="s">
        <v>65</v>
      </c>
    </row>
    <row r="14" spans="1:7" ht="15" customHeight="1" thickBot="1" x14ac:dyDescent="0.35">
      <c r="B14" s="3"/>
      <c r="C14" s="147"/>
      <c r="D14" s="106" t="str">
        <f>IF(AND(D12="ENGR 1186",D13="ENGR 1187"),"ENGR 1188",IF(AND(D12="ENGR 1187",D13="ENGR 1186"),"ENGR 1188", "-"))</f>
        <v>-</v>
      </c>
      <c r="E14" s="96" t="s">
        <v>65</v>
      </c>
      <c r="G14" s="34" t="s">
        <v>78</v>
      </c>
    </row>
    <row r="15" spans="1:7" ht="15.75" customHeight="1" thickBot="1" x14ac:dyDescent="0.35">
      <c r="B15" s="3"/>
      <c r="C15" s="147"/>
      <c r="D15" s="106" t="s">
        <v>16</v>
      </c>
      <c r="E15" s="96" t="s">
        <v>65</v>
      </c>
      <c r="G15" s="33" t="s">
        <v>135</v>
      </c>
    </row>
    <row r="16" spans="1:7" ht="15" thickBot="1" x14ac:dyDescent="0.35">
      <c r="B16" s="3"/>
      <c r="C16" s="147"/>
      <c r="D16" s="106" t="s">
        <v>20</v>
      </c>
      <c r="E16" s="96" t="s">
        <v>65</v>
      </c>
    </row>
    <row r="17" spans="1:7" ht="15" thickBot="1" x14ac:dyDescent="0.35">
      <c r="B17" s="3"/>
      <c r="C17" s="147"/>
      <c r="D17" s="106" t="str">
        <f>IF(D16="MATH 1152","MATH 2153","-")</f>
        <v>-</v>
      </c>
      <c r="E17" s="96" t="s">
        <v>65</v>
      </c>
      <c r="G17" s="7" t="s">
        <v>112</v>
      </c>
    </row>
    <row r="18" spans="1:7" ht="15.75" customHeight="1" thickBot="1" x14ac:dyDescent="0.35">
      <c r="C18" s="147"/>
      <c r="D18" s="106" t="s">
        <v>30</v>
      </c>
      <c r="E18" s="96" t="s">
        <v>65</v>
      </c>
      <c r="G18" s="33" t="s">
        <v>115</v>
      </c>
    </row>
    <row r="19" spans="1:7" x14ac:dyDescent="0.3">
      <c r="C19" s="147"/>
      <c r="D19" s="107" t="s">
        <v>32</v>
      </c>
      <c r="E19" s="96" t="s">
        <v>65</v>
      </c>
      <c r="F19" s="1"/>
    </row>
    <row r="20" spans="1:7" x14ac:dyDescent="0.3">
      <c r="C20" s="147"/>
      <c r="D20" s="107" t="s">
        <v>17</v>
      </c>
      <c r="E20" s="96"/>
      <c r="F20" s="1"/>
    </row>
    <row r="21" spans="1:7" ht="15.75" customHeight="1" thickBot="1" x14ac:dyDescent="0.35">
      <c r="C21" s="148"/>
      <c r="D21" s="108" t="s">
        <v>104</v>
      </c>
      <c r="E21" s="97" t="s">
        <v>65</v>
      </c>
    </row>
    <row r="22" spans="1:7" x14ac:dyDescent="0.3">
      <c r="C22" s="15"/>
      <c r="E22" s="2"/>
    </row>
    <row r="23" spans="1:7" s="110" customFormat="1" ht="15" customHeight="1" x14ac:dyDescent="0.3">
      <c r="B23" s="115"/>
      <c r="C23" s="111"/>
      <c r="E23" s="114"/>
    </row>
    <row r="24" spans="1:7" s="116" customFormat="1" ht="15" customHeight="1" x14ac:dyDescent="0.3">
      <c r="B24" s="120"/>
      <c r="C24" s="15"/>
      <c r="E24" s="119"/>
    </row>
    <row r="25" spans="1:7" ht="21" x14ac:dyDescent="0.3">
      <c r="A25" s="18" t="s">
        <v>143</v>
      </c>
      <c r="G25" s="89" t="s">
        <v>169</v>
      </c>
    </row>
    <row r="26" spans="1:7" x14ac:dyDescent="0.3">
      <c r="A26" s="17"/>
      <c r="B26" s="112"/>
      <c r="C26" s="112"/>
      <c r="D26" s="112"/>
      <c r="E26" s="112"/>
      <c r="F26" s="112"/>
      <c r="G26" s="113"/>
    </row>
    <row r="27" spans="1:7" x14ac:dyDescent="0.3">
      <c r="A27" s="17" t="s">
        <v>157</v>
      </c>
    </row>
    <row r="28" spans="1:7" x14ac:dyDescent="0.3">
      <c r="A28" s="1" t="s">
        <v>121</v>
      </c>
    </row>
    <row r="29" spans="1:7" x14ac:dyDescent="0.3">
      <c r="A29" s="19" t="s">
        <v>167</v>
      </c>
    </row>
    <row r="30" spans="1:7" x14ac:dyDescent="0.3">
      <c r="A30" s="100" t="s">
        <v>73</v>
      </c>
    </row>
    <row r="31" spans="1:7" x14ac:dyDescent="0.3">
      <c r="A31" s="100" t="s">
        <v>164</v>
      </c>
    </row>
    <row r="32" spans="1:7" x14ac:dyDescent="0.3">
      <c r="A32" s="17"/>
    </row>
    <row r="33" spans="1:7" ht="15" thickBot="1" x14ac:dyDescent="0.35">
      <c r="A33" s="17"/>
    </row>
    <row r="34" spans="1:7" ht="29.4" thickBot="1" x14ac:dyDescent="0.35">
      <c r="A34" s="40"/>
      <c r="B34" s="40"/>
      <c r="C34" s="40"/>
      <c r="D34" s="104" t="s">
        <v>72</v>
      </c>
      <c r="E34" s="46" t="s">
        <v>159</v>
      </c>
      <c r="F34" s="40"/>
      <c r="G34" s="103" t="s">
        <v>160</v>
      </c>
    </row>
    <row r="35" spans="1:7" ht="15" thickBot="1" x14ac:dyDescent="0.35">
      <c r="B35" s="1"/>
      <c r="C35" s="1"/>
      <c r="D35" s="78" t="s">
        <v>1</v>
      </c>
      <c r="E35" s="109" t="s">
        <v>163</v>
      </c>
      <c r="F35" s="1"/>
      <c r="G35" s="57" t="s">
        <v>162</v>
      </c>
    </row>
    <row r="36" spans="1:7" ht="15" thickBot="1" x14ac:dyDescent="0.35">
      <c r="B36" s="3"/>
      <c r="C36" s="146" t="s">
        <v>158</v>
      </c>
      <c r="D36" s="105" t="s">
        <v>0</v>
      </c>
      <c r="E36" s="49" t="s">
        <v>65</v>
      </c>
      <c r="G36" s="58" t="s">
        <v>161</v>
      </c>
    </row>
    <row r="37" spans="1:7" ht="15" thickBot="1" x14ac:dyDescent="0.35">
      <c r="B37" s="3"/>
      <c r="C37" s="147"/>
      <c r="D37" s="106" t="s">
        <v>26</v>
      </c>
      <c r="E37" s="96" t="s">
        <v>65</v>
      </c>
    </row>
    <row r="38" spans="1:7" ht="15" thickBot="1" x14ac:dyDescent="0.35">
      <c r="B38" s="3"/>
      <c r="C38" s="147"/>
      <c r="D38" s="106" t="str">
        <f>IF(AND(D36="ENGR 1186",D37="ENGR 1187"),"ENGR 1188",IF(AND(D36="ENGR 1187",D37="ENGR 1186"),"ENGR 1188", "-"))</f>
        <v>-</v>
      </c>
      <c r="E38" s="96" t="s">
        <v>65</v>
      </c>
      <c r="G38" s="34" t="s">
        <v>78</v>
      </c>
    </row>
    <row r="39" spans="1:7" ht="15" thickBot="1" x14ac:dyDescent="0.35">
      <c r="B39" s="3"/>
      <c r="C39" s="147"/>
      <c r="D39" s="106" t="s">
        <v>16</v>
      </c>
      <c r="E39" s="96" t="s">
        <v>65</v>
      </c>
      <c r="G39" s="33" t="s">
        <v>135</v>
      </c>
    </row>
    <row r="40" spans="1:7" ht="15" thickBot="1" x14ac:dyDescent="0.35">
      <c r="B40" s="3"/>
      <c r="C40" s="147"/>
      <c r="D40" s="106" t="s">
        <v>20</v>
      </c>
      <c r="E40" s="96" t="s">
        <v>65</v>
      </c>
    </row>
    <row r="41" spans="1:7" ht="15" thickBot="1" x14ac:dyDescent="0.35">
      <c r="B41" s="3"/>
      <c r="C41" s="147"/>
      <c r="D41" s="106" t="str">
        <f>IF(D40="MATH 1152","MATH 2153","-")</f>
        <v>-</v>
      </c>
      <c r="E41" s="96" t="s">
        <v>65</v>
      </c>
      <c r="G41" s="7" t="s">
        <v>112</v>
      </c>
    </row>
    <row r="42" spans="1:7" ht="15" thickBot="1" x14ac:dyDescent="0.35">
      <c r="C42" s="147"/>
      <c r="D42" s="106" t="s">
        <v>30</v>
      </c>
      <c r="E42" s="96" t="s">
        <v>65</v>
      </c>
      <c r="G42" s="33" t="s">
        <v>115</v>
      </c>
    </row>
    <row r="43" spans="1:7" x14ac:dyDescent="0.3">
      <c r="C43" s="147"/>
      <c r="D43" s="107" t="s">
        <v>32</v>
      </c>
      <c r="E43" s="96" t="s">
        <v>65</v>
      </c>
      <c r="F43" s="1"/>
    </row>
    <row r="44" spans="1:7" x14ac:dyDescent="0.3">
      <c r="C44" s="147"/>
      <c r="D44" s="107" t="s">
        <v>17</v>
      </c>
      <c r="E44" s="96"/>
      <c r="F44" s="1"/>
    </row>
    <row r="45" spans="1:7" ht="15" thickBot="1" x14ac:dyDescent="0.35">
      <c r="C45" s="148"/>
      <c r="D45" s="108" t="s">
        <v>104</v>
      </c>
      <c r="E45" s="97" t="s">
        <v>65</v>
      </c>
    </row>
  </sheetData>
  <mergeCells count="2">
    <mergeCell ref="C12:C21"/>
    <mergeCell ref="C36:C45"/>
  </mergeCells>
  <conditionalFormatting sqref="E21">
    <cfRule type="containsText" dxfId="177" priority="10" operator="containsText" text="I Do Not Have Credit">
      <formula>NOT(ISERROR(SEARCH("I Do Not Have Credit",E21)))</formula>
    </cfRule>
  </conditionalFormatting>
  <conditionalFormatting sqref="E12:E20">
    <cfRule type="containsText" dxfId="176" priority="4" operator="containsText" text="I Do Not Have Credit">
      <formula>NOT(ISERROR(SEARCH("I Do Not Have Credit",E12)))</formula>
    </cfRule>
    <cfRule type="containsText" dxfId="175" priority="5" operator="containsText" text="I Do Not Have Credit">
      <formula>NOT(ISERROR(SEARCH("I Do Not Have Credit",E12)))</formula>
    </cfRule>
  </conditionalFormatting>
  <conditionalFormatting sqref="E45">
    <cfRule type="containsText" dxfId="174" priority="3" operator="containsText" text="I Do Not Have Credit">
      <formula>NOT(ISERROR(SEARCH("I Do Not Have Credit",E45)))</formula>
    </cfRule>
  </conditionalFormatting>
  <conditionalFormatting sqref="E36:E44">
    <cfRule type="containsText" dxfId="173" priority="1" operator="containsText" text="I Do Not Have Credit">
      <formula>NOT(ISERROR(SEARCH("I Do Not Have Credit",E36)))</formula>
    </cfRule>
    <cfRule type="containsText" dxfId="172" priority="2" operator="containsText" text="I Do Not Have Credit">
      <formula>NOT(ISERROR(SEARCH("I Do Not Have Credit",E36)))</formula>
    </cfRule>
  </conditionalFormatting>
  <dataValidations count="10">
    <dataValidation allowBlank="1" showInputMessage="1" errorTitle="Error" error="You must select one of these 2 course options." sqref="D14 D17 D38 D41"/>
    <dataValidation type="list" allowBlank="1" showInputMessage="1" showErrorMessage="1" sqref="D19 D43">
      <formula1>"CHEM 1220, CHEM 1920H"</formula1>
    </dataValidation>
    <dataValidation type="list" allowBlank="1" showInputMessage="1" showErrorMessage="1" sqref="D18 D42">
      <formula1>"CHEM 1210, CHEM 1250, CHEM 1910H"</formula1>
    </dataValidation>
    <dataValidation type="list" allowBlank="1" showInputMessage="1" showErrorMessage="1" sqref="D15 D39">
      <formula1>"MATH 1151, MATH 1161, MATH 1181H"</formula1>
    </dataValidation>
    <dataValidation type="list" allowBlank="1" showInputMessage="1" errorTitle="Error" error="You must select one of these 2 course options." sqref="D13 D37">
      <formula1>"ENGR 1182, ENGR 1282H, ENGR 1186, ENGR 1187, ENGR 1188"</formula1>
    </dataValidation>
    <dataValidation type="list" allowBlank="1" errorTitle="Error" error="You must select one of these 2 course options." prompt="Select FE or FEH course taken" sqref="D12 D36">
      <formula1>"ENGR 1181, ENGR 1281H, ENGR 1186, ENGR 1187, ENGR 1188"</formula1>
    </dataValidation>
    <dataValidation type="list" allowBlank="1" showInputMessage="1" showErrorMessage="1" sqref="D16 D40">
      <formula1>"MATH 1172, MATH 1152, MATH 2162, MATH 2182H"</formula1>
    </dataValidation>
    <dataValidation type="list" allowBlank="1" showInputMessage="1" showErrorMessage="1" sqref="E21 E45">
      <formula1>"-, I Have Credit, I Do Not Have Credit"</formula1>
    </dataValidation>
    <dataValidation type="list" allowBlank="1" showInputMessage="1" showErrorMessage="1" sqref="E12:E20 E36:E44">
      <formula1>"-, I Have Credit, I Am Currently Enrolled, I Do Not Have Credit"</formula1>
    </dataValidation>
    <dataValidation type="list" allowBlank="1" showInputMessage="1" showErrorMessage="1" sqref="D20 D44">
      <formula1>"PHYSICS 1250, PHYSICS 1250H, PHYSICS 1260"</formula1>
    </dataValidation>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election activeCell="F16" sqref="F16"/>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0" max="10" width="18.109375" customWidth="1"/>
    <col min="11" max="11" width="42.33203125" customWidth="1"/>
  </cols>
  <sheetData>
    <row r="1" spans="1:11" ht="21" x14ac:dyDescent="0.3">
      <c r="A1" s="18" t="s">
        <v>129</v>
      </c>
      <c r="K1" s="89" t="s">
        <v>114</v>
      </c>
    </row>
    <row r="2" spans="1:11" x14ac:dyDescent="0.3">
      <c r="A2" s="19"/>
    </row>
    <row r="3" spans="1:11" x14ac:dyDescent="0.3">
      <c r="A3" s="1" t="s">
        <v>121</v>
      </c>
    </row>
    <row r="4" spans="1:11" ht="15" thickBot="1" x14ac:dyDescent="0.35">
      <c r="A4" s="19" t="s">
        <v>74</v>
      </c>
      <c r="B4" s="15"/>
      <c r="D4" s="2"/>
      <c r="E4" s="2"/>
      <c r="F4" s="2"/>
      <c r="G4" s="2"/>
      <c r="H4" s="2"/>
    </row>
    <row r="5" spans="1:11" x14ac:dyDescent="0.3">
      <c r="A5" s="145" t="s">
        <v>73</v>
      </c>
      <c r="B5" s="145"/>
      <c r="C5" s="145"/>
      <c r="D5" s="145"/>
      <c r="E5" s="145"/>
      <c r="F5" s="145"/>
      <c r="G5" s="145"/>
      <c r="H5" s="145"/>
      <c r="I5" s="145"/>
      <c r="K5" s="149" t="s">
        <v>171</v>
      </c>
    </row>
    <row r="6" spans="1:11" ht="15" thickBot="1" x14ac:dyDescent="0.35">
      <c r="A6" s="145" t="s">
        <v>87</v>
      </c>
      <c r="B6" s="145"/>
      <c r="C6" s="145"/>
      <c r="D6" s="145"/>
      <c r="E6" s="145"/>
      <c r="F6" s="145"/>
      <c r="G6" s="145"/>
      <c r="H6" s="145"/>
      <c r="I6" s="145"/>
      <c r="K6" s="150"/>
    </row>
    <row r="7" spans="1:11" ht="15" thickBot="1" x14ac:dyDescent="0.35">
      <c r="A7" t="s">
        <v>118</v>
      </c>
      <c r="K7" s="52" t="s">
        <v>88</v>
      </c>
    </row>
    <row r="8" spans="1:11" ht="15" thickBot="1" x14ac:dyDescent="0.35">
      <c r="A8" s="17"/>
    </row>
    <row r="9" spans="1:11" ht="36.75" customHeight="1" thickBot="1" x14ac:dyDescent="0.35">
      <c r="A9" s="40"/>
      <c r="B9" s="40"/>
      <c r="C9" s="40"/>
      <c r="D9" s="45" t="s">
        <v>72</v>
      </c>
      <c r="E9" s="40"/>
      <c r="F9" s="46" t="s">
        <v>75</v>
      </c>
      <c r="G9" s="40"/>
      <c r="H9" s="40"/>
      <c r="I9" s="40"/>
      <c r="J9" s="40"/>
      <c r="K9" s="101" t="s">
        <v>172</v>
      </c>
    </row>
    <row r="10" spans="1:11" ht="15.75" customHeight="1" thickBot="1" x14ac:dyDescent="0.35">
      <c r="B10" s="1"/>
      <c r="C10" s="1"/>
      <c r="D10" s="42" t="s">
        <v>1</v>
      </c>
      <c r="E10" s="43" t="s">
        <v>2</v>
      </c>
      <c r="F10" s="44" t="s">
        <v>70</v>
      </c>
      <c r="G10" s="43" t="s">
        <v>63</v>
      </c>
      <c r="H10" s="44" t="s">
        <v>64</v>
      </c>
      <c r="I10" s="43" t="s">
        <v>19</v>
      </c>
      <c r="J10" s="1"/>
      <c r="K10" s="33">
        <v>3.2</v>
      </c>
    </row>
    <row r="11" spans="1:11" ht="15.75" customHeight="1" x14ac:dyDescent="0.3">
      <c r="B11" s="3"/>
      <c r="C11" s="137" t="s">
        <v>68</v>
      </c>
      <c r="D11" s="32" t="s">
        <v>0</v>
      </c>
      <c r="E11" s="12">
        <f>VLOOKUP(D11,'#ref#'!$A:$B,2,FALSE)</f>
        <v>2</v>
      </c>
      <c r="F11" s="35" t="s">
        <v>65</v>
      </c>
      <c r="G11" s="12" t="str">
        <f>VLOOKUP(F11,'#ref#'!D:E,2,FALSE)</f>
        <v>-</v>
      </c>
      <c r="H11" s="13" t="str">
        <f t="shared" ref="H11:H18" si="0">IF(G11="-","-",E11*G11)</f>
        <v>-</v>
      </c>
      <c r="I11" s="13" t="str">
        <f t="shared" ref="I11:I18" si="1">IF(OR(F11="-",F11="Transfer",F11="EM"),"-",E11)</f>
        <v>-</v>
      </c>
    </row>
    <row r="12" spans="1:11" ht="15" thickBot="1" x14ac:dyDescent="0.35">
      <c r="B12" s="3"/>
      <c r="C12" s="138"/>
      <c r="D12" s="5" t="s">
        <v>26</v>
      </c>
      <c r="E12" s="12">
        <f>VLOOKUP(D12,'#ref#'!$A:$B,2,FALSE)</f>
        <v>2</v>
      </c>
      <c r="F12" s="36" t="s">
        <v>65</v>
      </c>
      <c r="G12" s="12" t="str">
        <f>VLOOKUP(F12,'#ref#'!D:E,2,FALSE)</f>
        <v>-</v>
      </c>
      <c r="H12" s="13" t="str">
        <f t="shared" si="0"/>
        <v>-</v>
      </c>
      <c r="I12" s="13" t="str">
        <f t="shared" si="1"/>
        <v>-</v>
      </c>
    </row>
    <row r="13" spans="1:11" ht="15" customHeight="1" thickBot="1" x14ac:dyDescent="0.35">
      <c r="B13" s="3"/>
      <c r="C13" s="138"/>
      <c r="D13" s="5" t="str">
        <f>IF(AND(D11="ENGR 1186",D12="ENGR 1187"),"ENGR 1188",IF(AND(D11="ENGR 1187",D12="ENGR 1186"),"ENGR 1188", "-"))</f>
        <v>-</v>
      </c>
      <c r="E13" s="12" t="str">
        <f>VLOOKUP(D13,'#ref#'!$A:$B,2,FALSE)</f>
        <v>-</v>
      </c>
      <c r="F13" s="36" t="s">
        <v>65</v>
      </c>
      <c r="G13" s="12" t="str">
        <f>VLOOKUP(F13,'#ref#'!D:E,2,FALSE)</f>
        <v>-</v>
      </c>
      <c r="H13" s="13" t="str">
        <f t="shared" si="0"/>
        <v>-</v>
      </c>
      <c r="I13" s="13" t="str">
        <f t="shared" si="1"/>
        <v>-</v>
      </c>
      <c r="K13" s="34" t="s">
        <v>78</v>
      </c>
    </row>
    <row r="14" spans="1:11" ht="15" customHeight="1" thickBot="1" x14ac:dyDescent="0.35">
      <c r="B14" s="3"/>
      <c r="C14" s="138"/>
      <c r="D14" s="5" t="s">
        <v>16</v>
      </c>
      <c r="E14" s="12">
        <f>VLOOKUP(D14,'#ref#'!$A:$B,2,FALSE)</f>
        <v>5</v>
      </c>
      <c r="F14" s="36" t="s">
        <v>65</v>
      </c>
      <c r="G14" s="12" t="str">
        <f>VLOOKUP(F14,'#ref#'!D:E,2,FALSE)</f>
        <v>-</v>
      </c>
      <c r="H14" s="13" t="str">
        <f t="shared" si="0"/>
        <v>-</v>
      </c>
      <c r="I14" s="13" t="str">
        <f t="shared" si="1"/>
        <v>-</v>
      </c>
      <c r="K14" s="33" t="s">
        <v>80</v>
      </c>
    </row>
    <row r="15" spans="1:11" ht="15" thickBot="1" x14ac:dyDescent="0.35">
      <c r="B15" s="3"/>
      <c r="C15" s="138"/>
      <c r="D15" s="5" t="s">
        <v>20</v>
      </c>
      <c r="E15" s="12">
        <f>VLOOKUP(D15,'#ref#'!$A:$B,2,FALSE)</f>
        <v>5</v>
      </c>
      <c r="F15" s="36" t="s">
        <v>65</v>
      </c>
      <c r="G15" s="12" t="str">
        <f>VLOOKUP(F15,'#ref#'!D:E,2,FALSE)</f>
        <v>-</v>
      </c>
      <c r="H15" s="13" t="str">
        <f t="shared" si="0"/>
        <v>-</v>
      </c>
      <c r="I15" s="13" t="str">
        <f t="shared" si="1"/>
        <v>-</v>
      </c>
      <c r="K15" s="2"/>
    </row>
    <row r="16" spans="1:11" ht="15" thickBot="1" x14ac:dyDescent="0.35">
      <c r="B16" s="3"/>
      <c r="C16" s="138"/>
      <c r="D16" s="5" t="str">
        <f>IF(D15="MATH 1152","MATH 2153","-")</f>
        <v>-</v>
      </c>
      <c r="E16" s="12" t="str">
        <f>VLOOKUP(D16,'#ref#'!$A:$B,2,FALSE)</f>
        <v>-</v>
      </c>
      <c r="F16" s="36" t="s">
        <v>65</v>
      </c>
      <c r="G16" s="12" t="str">
        <f>VLOOKUP(F16,'#ref#'!D:E,2,FALSE)</f>
        <v>-</v>
      </c>
      <c r="H16" s="13" t="str">
        <f t="shared" si="0"/>
        <v>-</v>
      </c>
      <c r="I16" s="13" t="str">
        <f t="shared" si="1"/>
        <v>-</v>
      </c>
      <c r="K16" s="7" t="s">
        <v>112</v>
      </c>
    </row>
    <row r="17" spans="1:11" ht="15.75" customHeight="1" thickBot="1" x14ac:dyDescent="0.35">
      <c r="C17" s="138"/>
      <c r="D17" s="5" t="s">
        <v>30</v>
      </c>
      <c r="E17" s="12">
        <f>VLOOKUP(D17,'#ref#'!$A:$B,2,FALSE)</f>
        <v>5</v>
      </c>
      <c r="F17" s="37" t="s">
        <v>65</v>
      </c>
      <c r="G17" s="12" t="str">
        <f>VLOOKUP(F17,'#ref#'!D:E,2,FALSE)</f>
        <v>-</v>
      </c>
      <c r="H17" s="13" t="str">
        <f t="shared" si="0"/>
        <v>-</v>
      </c>
      <c r="I17" s="13" t="str">
        <f t="shared" si="1"/>
        <v>-</v>
      </c>
      <c r="K17" s="33" t="s">
        <v>115</v>
      </c>
    </row>
    <row r="18" spans="1:11" ht="15" thickBot="1" x14ac:dyDescent="0.35">
      <c r="C18" s="139"/>
      <c r="D18" s="8" t="s">
        <v>32</v>
      </c>
      <c r="E18" s="12">
        <f>VLOOKUP(D18,'#ref#'!$A:$B,2,FALSE)</f>
        <v>5</v>
      </c>
      <c r="F18" s="37" t="s">
        <v>65</v>
      </c>
      <c r="G18" s="12" t="str">
        <f>VLOOKUP(F18,'#ref#'!D:E,2,FALSE)</f>
        <v>-</v>
      </c>
      <c r="H18" s="13" t="str">
        <f t="shared" si="0"/>
        <v>-</v>
      </c>
      <c r="I18" s="13" t="str">
        <f t="shared" si="1"/>
        <v>-</v>
      </c>
      <c r="J18" s="1"/>
    </row>
    <row r="19" spans="1:11" ht="15" thickBot="1" x14ac:dyDescent="0.35">
      <c r="B19" s="140" t="s">
        <v>86</v>
      </c>
      <c r="C19" s="141"/>
      <c r="D19" s="54" t="s">
        <v>104</v>
      </c>
      <c r="E19" s="48" t="s">
        <v>65</v>
      </c>
      <c r="F19" s="49" t="s">
        <v>65</v>
      </c>
      <c r="G19" s="50" t="s">
        <v>65</v>
      </c>
      <c r="H19" s="51" t="s">
        <v>65</v>
      </c>
      <c r="I19" s="47" t="s">
        <v>65</v>
      </c>
      <c r="K19" s="41" t="s">
        <v>77</v>
      </c>
    </row>
    <row r="20" spans="1:11" ht="15" thickBot="1" x14ac:dyDescent="0.35">
      <c r="B20" s="142"/>
      <c r="C20" s="143"/>
      <c r="D20" s="9" t="s">
        <v>66</v>
      </c>
      <c r="E20" s="10">
        <f>SUM(E11:E18)</f>
        <v>24</v>
      </c>
      <c r="F20" s="7"/>
      <c r="G20" s="11"/>
      <c r="H20" s="10">
        <f>SUM(H11:H18)</f>
        <v>0</v>
      </c>
      <c r="I20" s="7">
        <f>SUM(I11:I18)</f>
        <v>0</v>
      </c>
      <c r="K20" s="6">
        <f>IF(I20=0, 0,H20/I20)</f>
        <v>0</v>
      </c>
    </row>
    <row r="21" spans="1:11" x14ac:dyDescent="0.3">
      <c r="C21" s="15"/>
      <c r="E21" s="2"/>
      <c r="F21" s="2"/>
      <c r="G21" s="2"/>
      <c r="H21" s="2"/>
      <c r="I21" s="2"/>
    </row>
    <row r="22" spans="1:11" ht="15" customHeight="1" x14ac:dyDescent="0.3">
      <c r="B22" s="1"/>
      <c r="C22" s="15"/>
      <c r="E22" s="2"/>
      <c r="F22" s="2"/>
      <c r="G22" s="2"/>
      <c r="H22" s="2"/>
      <c r="I22" s="2"/>
    </row>
    <row r="23" spans="1:11" ht="15.75" customHeight="1" x14ac:dyDescent="0.3">
      <c r="B23" s="53"/>
      <c r="C23" s="53"/>
      <c r="D23" s="53"/>
      <c r="E23" s="53"/>
      <c r="F23" s="53"/>
      <c r="G23" s="53"/>
      <c r="H23" s="53"/>
      <c r="I23" s="53"/>
    </row>
    <row r="24" spans="1:11" x14ac:dyDescent="0.3">
      <c r="B24" s="53"/>
      <c r="C24" s="53"/>
      <c r="D24" s="53"/>
      <c r="E24" s="53"/>
      <c r="F24" s="53"/>
      <c r="G24" s="53"/>
      <c r="H24" s="53"/>
      <c r="I24" s="53"/>
    </row>
    <row r="25" spans="1:11" x14ac:dyDescent="0.3">
      <c r="J25" s="53"/>
    </row>
    <row r="26" spans="1:11" x14ac:dyDescent="0.3">
      <c r="J26" s="53"/>
      <c r="K26" s="2"/>
    </row>
    <row r="27" spans="1:11" s="110" customFormat="1" x14ac:dyDescent="0.3"/>
    <row r="28" spans="1:11" x14ac:dyDescent="0.3">
      <c r="K28" s="16"/>
    </row>
    <row r="29" spans="1:11" ht="21" x14ac:dyDescent="0.3">
      <c r="A29" s="18" t="s">
        <v>129</v>
      </c>
      <c r="K29" s="89" t="s">
        <v>165</v>
      </c>
    </row>
    <row r="30" spans="1:11" x14ac:dyDescent="0.3">
      <c r="A30" s="19"/>
    </row>
    <row r="31" spans="1:11" x14ac:dyDescent="0.3">
      <c r="A31" s="1" t="s">
        <v>121</v>
      </c>
    </row>
    <row r="32" spans="1:11" ht="15" thickBot="1" x14ac:dyDescent="0.35">
      <c r="A32" s="19" t="s">
        <v>166</v>
      </c>
      <c r="B32" s="15"/>
      <c r="D32" s="2"/>
      <c r="E32" s="2"/>
      <c r="F32" s="2"/>
      <c r="G32" s="2"/>
      <c r="H32" s="2"/>
    </row>
    <row r="33" spans="1:11" x14ac:dyDescent="0.3">
      <c r="A33" s="145" t="s">
        <v>73</v>
      </c>
      <c r="B33" s="145"/>
      <c r="C33" s="145"/>
      <c r="D33" s="145"/>
      <c r="E33" s="145"/>
      <c r="F33" s="145"/>
      <c r="G33" s="145"/>
      <c r="H33" s="145"/>
      <c r="I33" s="145"/>
      <c r="K33" s="149" t="s">
        <v>171</v>
      </c>
    </row>
    <row r="34" spans="1:11" ht="15" thickBot="1" x14ac:dyDescent="0.35">
      <c r="A34" s="145" t="s">
        <v>87</v>
      </c>
      <c r="B34" s="145"/>
      <c r="C34" s="145"/>
      <c r="D34" s="145"/>
      <c r="E34" s="145"/>
      <c r="F34" s="145"/>
      <c r="G34" s="145"/>
      <c r="H34" s="145"/>
      <c r="I34" s="145"/>
      <c r="K34" s="150"/>
    </row>
    <row r="35" spans="1:11" ht="15" thickBot="1" x14ac:dyDescent="0.35">
      <c r="A35" t="s">
        <v>118</v>
      </c>
      <c r="K35" s="52" t="s">
        <v>88</v>
      </c>
    </row>
    <row r="36" spans="1:11" ht="15" thickBot="1" x14ac:dyDescent="0.35">
      <c r="A36" s="17"/>
    </row>
    <row r="37" spans="1:11" ht="33" customHeight="1" thickBot="1" x14ac:dyDescent="0.35">
      <c r="A37" s="40"/>
      <c r="B37" s="40"/>
      <c r="C37" s="40"/>
      <c r="D37" s="45" t="s">
        <v>72</v>
      </c>
      <c r="E37" s="40"/>
      <c r="F37" s="46" t="s">
        <v>75</v>
      </c>
      <c r="G37" s="40"/>
      <c r="H37" s="40"/>
      <c r="I37" s="40"/>
      <c r="J37" s="40"/>
      <c r="K37" s="101" t="s">
        <v>172</v>
      </c>
    </row>
    <row r="38" spans="1:11" ht="15.75" customHeight="1" thickBot="1" x14ac:dyDescent="0.35">
      <c r="B38" s="1"/>
      <c r="C38" s="1"/>
      <c r="D38" s="42" t="s">
        <v>1</v>
      </c>
      <c r="E38" s="43" t="s">
        <v>2</v>
      </c>
      <c r="F38" s="44" t="s">
        <v>70</v>
      </c>
      <c r="G38" s="43" t="s">
        <v>63</v>
      </c>
      <c r="H38" s="44" t="s">
        <v>64</v>
      </c>
      <c r="I38" s="43" t="s">
        <v>19</v>
      </c>
      <c r="J38" s="1"/>
      <c r="K38" s="33">
        <v>3.2</v>
      </c>
    </row>
    <row r="39" spans="1:11" ht="15.75" customHeight="1" x14ac:dyDescent="0.3">
      <c r="B39" s="3"/>
      <c r="C39" s="137" t="s">
        <v>68</v>
      </c>
      <c r="D39" s="32" t="s">
        <v>0</v>
      </c>
      <c r="E39" s="12">
        <f>VLOOKUP(D39,'#ref#'!$A:$B,2,FALSE)</f>
        <v>2</v>
      </c>
      <c r="F39" s="35" t="s">
        <v>65</v>
      </c>
      <c r="G39" s="12" t="str">
        <f>VLOOKUP(F39,'#ref#'!D:E,2,FALSE)</f>
        <v>-</v>
      </c>
      <c r="H39" s="13" t="str">
        <f t="shared" ref="H39:H46" si="2">IF(G39="-","-",E39*G39)</f>
        <v>-</v>
      </c>
      <c r="I39" s="13" t="str">
        <f t="shared" ref="I39:I46" si="3">IF(OR(F39="-",F39="Transfer",F39="EM"),"-",E39)</f>
        <v>-</v>
      </c>
    </row>
    <row r="40" spans="1:11" ht="15" thickBot="1" x14ac:dyDescent="0.35">
      <c r="B40" s="3"/>
      <c r="C40" s="138"/>
      <c r="D40" s="5" t="s">
        <v>26</v>
      </c>
      <c r="E40" s="12">
        <f>VLOOKUP(D40,'#ref#'!$A:$B,2,FALSE)</f>
        <v>2</v>
      </c>
      <c r="F40" s="36" t="s">
        <v>65</v>
      </c>
      <c r="G40" s="12" t="str">
        <f>VLOOKUP(F40,'#ref#'!D:E,2,FALSE)</f>
        <v>-</v>
      </c>
      <c r="H40" s="13" t="str">
        <f t="shared" si="2"/>
        <v>-</v>
      </c>
      <c r="I40" s="13" t="str">
        <f t="shared" si="3"/>
        <v>-</v>
      </c>
    </row>
    <row r="41" spans="1:11" ht="15" thickBot="1" x14ac:dyDescent="0.35">
      <c r="B41" s="3"/>
      <c r="C41" s="138"/>
      <c r="D41" s="5" t="str">
        <f>IF(AND(D39="ENGR 1186",D40="ENGR 1187"),"ENGR 1188",IF(AND(D39="ENGR 1187",D40="ENGR 1186"),"ENGR 1188", "-"))</f>
        <v>-</v>
      </c>
      <c r="E41" s="12" t="str">
        <f>VLOOKUP(D41,'#ref#'!$A:$B,2,FALSE)</f>
        <v>-</v>
      </c>
      <c r="F41" s="36" t="s">
        <v>65</v>
      </c>
      <c r="G41" s="12" t="str">
        <f>VLOOKUP(F41,'#ref#'!D:E,2,FALSE)</f>
        <v>-</v>
      </c>
      <c r="H41" s="13" t="str">
        <f t="shared" si="2"/>
        <v>-</v>
      </c>
      <c r="I41" s="13" t="str">
        <f t="shared" si="3"/>
        <v>-</v>
      </c>
      <c r="K41" s="34" t="s">
        <v>78</v>
      </c>
    </row>
    <row r="42" spans="1:11" ht="15" customHeight="1" thickBot="1" x14ac:dyDescent="0.35">
      <c r="B42" s="3"/>
      <c r="C42" s="138"/>
      <c r="D42" s="5" t="s">
        <v>16</v>
      </c>
      <c r="E42" s="12">
        <f>VLOOKUP(D42,'#ref#'!$A:$B,2,FALSE)</f>
        <v>5</v>
      </c>
      <c r="F42" s="36" t="s">
        <v>65</v>
      </c>
      <c r="G42" s="12" t="str">
        <f>VLOOKUP(F42,'#ref#'!D:E,2,FALSE)</f>
        <v>-</v>
      </c>
      <c r="H42" s="13" t="str">
        <f t="shared" si="2"/>
        <v>-</v>
      </c>
      <c r="I42" s="13" t="str">
        <f t="shared" si="3"/>
        <v>-</v>
      </c>
      <c r="K42" s="33" t="s">
        <v>80</v>
      </c>
    </row>
    <row r="43" spans="1:11" ht="15" thickBot="1" x14ac:dyDescent="0.35">
      <c r="B43" s="3"/>
      <c r="C43" s="138"/>
      <c r="D43" s="5" t="s">
        <v>20</v>
      </c>
      <c r="E43" s="12">
        <f>VLOOKUP(D43,'#ref#'!$A:$B,2,FALSE)</f>
        <v>5</v>
      </c>
      <c r="F43" s="36" t="s">
        <v>65</v>
      </c>
      <c r="G43" s="12" t="str">
        <f>VLOOKUP(F43,'#ref#'!D:E,2,FALSE)</f>
        <v>-</v>
      </c>
      <c r="H43" s="13" t="str">
        <f t="shared" si="2"/>
        <v>-</v>
      </c>
      <c r="I43" s="13" t="str">
        <f t="shared" si="3"/>
        <v>-</v>
      </c>
      <c r="K43" s="2"/>
    </row>
    <row r="44" spans="1:11" ht="15" thickBot="1" x14ac:dyDescent="0.35">
      <c r="B44" s="3"/>
      <c r="C44" s="138"/>
      <c r="D44" s="5" t="str">
        <f>IF(D43="MATH 1152","MATH 2153","-")</f>
        <v>-</v>
      </c>
      <c r="E44" s="12" t="str">
        <f>VLOOKUP(D44,'#ref#'!$A:$B,2,FALSE)</f>
        <v>-</v>
      </c>
      <c r="F44" s="36" t="s">
        <v>65</v>
      </c>
      <c r="G44" s="12" t="str">
        <f>VLOOKUP(F44,'#ref#'!D:E,2,FALSE)</f>
        <v>-</v>
      </c>
      <c r="H44" s="13" t="str">
        <f t="shared" si="2"/>
        <v>-</v>
      </c>
      <c r="I44" s="13" t="str">
        <f t="shared" si="3"/>
        <v>-</v>
      </c>
      <c r="K44" s="7" t="s">
        <v>112</v>
      </c>
    </row>
    <row r="45" spans="1:11" ht="15" thickBot="1" x14ac:dyDescent="0.35">
      <c r="C45" s="138"/>
      <c r="D45" s="5" t="s">
        <v>30</v>
      </c>
      <c r="E45" s="12">
        <f>VLOOKUP(D45,'#ref#'!$A:$B,2,FALSE)</f>
        <v>5</v>
      </c>
      <c r="F45" s="37" t="s">
        <v>65</v>
      </c>
      <c r="G45" s="12" t="str">
        <f>VLOOKUP(F45,'#ref#'!D:E,2,FALSE)</f>
        <v>-</v>
      </c>
      <c r="H45" s="13" t="str">
        <f t="shared" si="2"/>
        <v>-</v>
      </c>
      <c r="I45" s="13" t="str">
        <f t="shared" si="3"/>
        <v>-</v>
      </c>
      <c r="K45" s="33" t="s">
        <v>115</v>
      </c>
    </row>
    <row r="46" spans="1:11" ht="15" thickBot="1" x14ac:dyDescent="0.35">
      <c r="C46" s="139"/>
      <c r="D46" s="8" t="s">
        <v>32</v>
      </c>
      <c r="E46" s="12">
        <f>VLOOKUP(D46,'#ref#'!$A:$B,2,FALSE)</f>
        <v>5</v>
      </c>
      <c r="F46" s="37" t="s">
        <v>65</v>
      </c>
      <c r="G46" s="12" t="str">
        <f>VLOOKUP(F46,'#ref#'!D:E,2,FALSE)</f>
        <v>-</v>
      </c>
      <c r="H46" s="13" t="str">
        <f t="shared" si="2"/>
        <v>-</v>
      </c>
      <c r="I46" s="13" t="str">
        <f t="shared" si="3"/>
        <v>-</v>
      </c>
      <c r="J46" s="1"/>
    </row>
    <row r="47" spans="1:11" ht="15.75" customHeight="1" thickBot="1" x14ac:dyDescent="0.35">
      <c r="B47" s="140" t="s">
        <v>86</v>
      </c>
      <c r="C47" s="141"/>
      <c r="D47" s="54" t="s">
        <v>104</v>
      </c>
      <c r="E47" s="48" t="s">
        <v>65</v>
      </c>
      <c r="F47" s="49" t="s">
        <v>65</v>
      </c>
      <c r="G47" s="50" t="s">
        <v>65</v>
      </c>
      <c r="H47" s="51" t="s">
        <v>65</v>
      </c>
      <c r="I47" s="47" t="s">
        <v>65</v>
      </c>
      <c r="K47" s="41" t="s">
        <v>77</v>
      </c>
    </row>
    <row r="48" spans="1:11" ht="15" thickBot="1" x14ac:dyDescent="0.35">
      <c r="B48" s="142"/>
      <c r="C48" s="143"/>
      <c r="D48" s="9" t="s">
        <v>66</v>
      </c>
      <c r="E48" s="10">
        <f>SUM(E39:E46)</f>
        <v>24</v>
      </c>
      <c r="F48" s="7"/>
      <c r="G48" s="11"/>
      <c r="H48" s="10">
        <f>SUM(H39:H46)</f>
        <v>0</v>
      </c>
      <c r="I48" s="7">
        <f>SUM(I39:I46)</f>
        <v>0</v>
      </c>
      <c r="K48" s="6">
        <f>IF(I48=0, 0,H48/I48)</f>
        <v>0</v>
      </c>
    </row>
  </sheetData>
  <mergeCells count="10">
    <mergeCell ref="B47:C48"/>
    <mergeCell ref="K5:K6"/>
    <mergeCell ref="K33:K34"/>
    <mergeCell ref="A33:I33"/>
    <mergeCell ref="A34:I34"/>
    <mergeCell ref="C39:C46"/>
    <mergeCell ref="B19:C20"/>
    <mergeCell ref="C11:C18"/>
    <mergeCell ref="A5:I5"/>
    <mergeCell ref="A6:I6"/>
  </mergeCells>
  <conditionalFormatting sqref="G11">
    <cfRule type="cellIs" dxfId="171" priority="28" operator="equal">
      <formula>"ERROR"</formula>
    </cfRule>
  </conditionalFormatting>
  <conditionalFormatting sqref="F19">
    <cfRule type="containsText" dxfId="170" priority="24" operator="containsText" text="I Do Not Have Credit">
      <formula>NOT(ISERROR(SEARCH("I Do Not Have Credit",F19)))</formula>
    </cfRule>
  </conditionalFormatting>
  <conditionalFormatting sqref="G12:G18">
    <cfRule type="cellIs" dxfId="169" priority="20" operator="equal">
      <formula>"ERROR"</formula>
    </cfRule>
  </conditionalFormatting>
  <conditionalFormatting sqref="H11:H18">
    <cfRule type="cellIs" dxfId="168" priority="19" operator="equal">
      <formula>"ERROR"</formula>
    </cfRule>
  </conditionalFormatting>
  <conditionalFormatting sqref="I11:I18">
    <cfRule type="cellIs" dxfId="167" priority="18" operator="equal">
      <formula>"ERROR"</formula>
    </cfRule>
  </conditionalFormatting>
  <conditionalFormatting sqref="I11:I18">
    <cfRule type="cellIs" dxfId="166" priority="17" operator="equal">
      <formula>"ERROR"</formula>
    </cfRule>
  </conditionalFormatting>
  <conditionalFormatting sqref="G39">
    <cfRule type="cellIs" dxfId="165" priority="6" operator="equal">
      <formula>"ERROR"</formula>
    </cfRule>
  </conditionalFormatting>
  <conditionalFormatting sqref="F47">
    <cfRule type="containsText" dxfId="164" priority="5" operator="containsText" text="I Do Not Have Credit">
      <formula>NOT(ISERROR(SEARCH("I Do Not Have Credit",F47)))</formula>
    </cfRule>
  </conditionalFormatting>
  <conditionalFormatting sqref="G40:G46">
    <cfRule type="cellIs" dxfId="163" priority="4" operator="equal">
      <formula>"ERROR"</formula>
    </cfRule>
  </conditionalFormatting>
  <conditionalFormatting sqref="H39:H46">
    <cfRule type="cellIs" dxfId="162" priority="3" operator="equal">
      <formula>"ERROR"</formula>
    </cfRule>
  </conditionalFormatting>
  <conditionalFormatting sqref="I39:I46">
    <cfRule type="cellIs" dxfId="161" priority="2" operator="equal">
      <formula>"ERROR"</formula>
    </cfRule>
  </conditionalFormatting>
  <conditionalFormatting sqref="I39:I46">
    <cfRule type="cellIs" dxfId="160" priority="1" operator="equal">
      <formula>"ERROR"</formula>
    </cfRule>
  </conditionalFormatting>
  <conditionalFormatting sqref="K20">
    <cfRule type="cellIs" dxfId="159" priority="38" operator="greaterThanOrEqual">
      <formula>$K$10</formula>
    </cfRule>
    <cfRule type="cellIs" dxfId="158" priority="39" operator="lessThan">
      <formula>$K$10</formula>
    </cfRule>
  </conditionalFormatting>
  <conditionalFormatting sqref="K48">
    <cfRule type="cellIs" dxfId="157" priority="7" operator="greaterThanOrEqual">
      <formula>$K$38</formula>
    </cfRule>
    <cfRule type="cellIs" dxfId="156" priority="8" operator="lessThan">
      <formula>$K$38</formula>
    </cfRule>
  </conditionalFormatting>
  <dataValidations count="8">
    <dataValidation type="list" allowBlank="1" showInputMessage="1" showErrorMessage="1" sqref="F19 F47">
      <formula1>"-, I Have Credit, I Do Not Have Credit"</formula1>
    </dataValidation>
    <dataValidation type="list" allowBlank="1" showInputMessage="1" showErrorMessage="1" sqref="D15 D43">
      <formula1>"MATH 1172, MATH 1152, MATH 2162, MATH 2182H"</formula1>
    </dataValidation>
    <dataValidation type="list" allowBlank="1" errorTitle="Error" error="You must select one of these 2 course options." prompt="Select FE or FEH course taken" sqref="D11 D39">
      <formula1>"ENGR 1181, ENGR 1281H, ENGR 1186, ENGR 1187, ENGR 1188"</formula1>
    </dataValidation>
    <dataValidation type="list" allowBlank="1" showInputMessage="1" errorTitle="Error" error="You must select one of these 2 course options." sqref="D12 D40">
      <formula1>"ENGR 1182, ENGR 1282H, ENGR 1186, ENGR 1187, ENGR 1188"</formula1>
    </dataValidation>
    <dataValidation type="list" allowBlank="1" showInputMessage="1" showErrorMessage="1" sqref="D14 D42">
      <formula1>"MATH 1151, MATH 1161, MATH 1181H"</formula1>
    </dataValidation>
    <dataValidation type="list" allowBlank="1" showInputMessage="1" showErrorMessage="1" sqref="D17 D45">
      <formula1>"CHEM 1210, CHEM 1250, CHEM 1910H"</formula1>
    </dataValidation>
    <dataValidation type="list" allowBlank="1" showInputMessage="1" showErrorMessage="1" sqref="D18 D46">
      <formula1>"CHEM 1220, CHEM 1920H"</formula1>
    </dataValidation>
    <dataValidation allowBlank="1" showInputMessage="1" errorTitle="Error" error="You must select one of these 2 course options." sqref="D13 D16 D41 D44"/>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'#ref#'!$D$2:$D$16</xm:f>
          </x14:formula1>
          <xm:sqref>F11:F18 F39:F46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G12" sqref="G12"/>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42.33203125" customWidth="1"/>
  </cols>
  <sheetData>
    <row r="1" spans="1:11" x14ac:dyDescent="0.3">
      <c r="K1" s="16"/>
    </row>
    <row r="2" spans="1:11" ht="21" x14ac:dyDescent="0.3">
      <c r="A2" s="18" t="s">
        <v>131</v>
      </c>
      <c r="K2" s="89" t="s">
        <v>202</v>
      </c>
    </row>
    <row r="3" spans="1:11" x14ac:dyDescent="0.3">
      <c r="A3" s="17"/>
      <c r="B3" s="112"/>
      <c r="C3" s="112"/>
      <c r="D3" s="112"/>
      <c r="E3" s="112"/>
      <c r="F3" s="112"/>
      <c r="G3" s="112"/>
      <c r="H3" s="112"/>
      <c r="I3" s="112"/>
      <c r="J3" s="112"/>
      <c r="K3" s="113"/>
    </row>
    <row r="4" spans="1:11" x14ac:dyDescent="0.3">
      <c r="A4" s="1" t="s">
        <v>121</v>
      </c>
      <c r="B4" s="112"/>
      <c r="C4" s="112"/>
      <c r="D4" s="112"/>
      <c r="E4" s="112"/>
      <c r="F4" s="112"/>
      <c r="G4" s="112"/>
      <c r="H4" s="112"/>
      <c r="I4" s="112"/>
      <c r="J4" s="112"/>
      <c r="K4" s="113"/>
    </row>
    <row r="5" spans="1:11" x14ac:dyDescent="0.3">
      <c r="A5" s="19" t="s">
        <v>201</v>
      </c>
      <c r="B5" s="112"/>
      <c r="C5" s="112"/>
      <c r="D5" s="112"/>
      <c r="E5" s="112"/>
      <c r="F5" s="112"/>
      <c r="G5" s="112"/>
      <c r="H5" s="112"/>
      <c r="I5" s="112"/>
      <c r="J5" s="112"/>
      <c r="K5" s="113"/>
    </row>
    <row r="6" spans="1:11" x14ac:dyDescent="0.3">
      <c r="A6" s="100" t="s">
        <v>73</v>
      </c>
      <c r="B6" s="112"/>
      <c r="C6" s="112"/>
      <c r="D6" s="112"/>
      <c r="E6" s="112"/>
      <c r="F6" s="112"/>
      <c r="G6" s="112"/>
      <c r="H6" s="112"/>
      <c r="I6" s="112"/>
      <c r="J6" s="112"/>
      <c r="K6" s="113"/>
    </row>
    <row r="7" spans="1:11" x14ac:dyDescent="0.3">
      <c r="A7" s="100" t="s">
        <v>173</v>
      </c>
    </row>
    <row r="8" spans="1:11" x14ac:dyDescent="0.3">
      <c r="A8" t="s">
        <v>118</v>
      </c>
    </row>
    <row r="9" spans="1:11" ht="15" thickBot="1" x14ac:dyDescent="0.35"/>
    <row r="10" spans="1:11" ht="29.4" thickBot="1" x14ac:dyDescent="0.35">
      <c r="A10" s="40"/>
      <c r="B10" s="40"/>
      <c r="C10" s="40"/>
      <c r="D10" s="45" t="s">
        <v>72</v>
      </c>
      <c r="E10" s="40"/>
      <c r="F10" s="46" t="s">
        <v>75</v>
      </c>
      <c r="G10" s="40"/>
      <c r="H10" s="40"/>
      <c r="I10" s="40"/>
      <c r="J10" s="40"/>
      <c r="K10" s="40"/>
    </row>
    <row r="11" spans="1:11" ht="15" thickBot="1" x14ac:dyDescent="0.35">
      <c r="B11" s="1"/>
      <c r="C11" s="1"/>
      <c r="D11" s="42" t="s">
        <v>1</v>
      </c>
      <c r="E11" s="43" t="s">
        <v>2</v>
      </c>
      <c r="F11" s="44" t="s">
        <v>70</v>
      </c>
      <c r="G11" s="43" t="s">
        <v>63</v>
      </c>
      <c r="H11" s="44" t="s">
        <v>64</v>
      </c>
      <c r="I11" s="43" t="s">
        <v>19</v>
      </c>
      <c r="J11" s="1"/>
      <c r="K11" s="34" t="s">
        <v>71</v>
      </c>
    </row>
    <row r="12" spans="1:11" ht="15" thickBot="1" x14ac:dyDescent="0.35">
      <c r="B12" s="3"/>
      <c r="C12" s="137" t="s">
        <v>68</v>
      </c>
      <c r="D12" s="32" t="s">
        <v>0</v>
      </c>
      <c r="E12" s="12">
        <f>VLOOKUP(D12,'#ref#'!$A:$B,2,FALSE)</f>
        <v>2</v>
      </c>
      <c r="F12" s="35" t="s">
        <v>65</v>
      </c>
      <c r="G12" s="12" t="str">
        <f>VLOOKUP(F12,'#ref#'!D:E,2,FALSE)</f>
        <v>-</v>
      </c>
      <c r="H12" s="13" t="str">
        <f t="shared" ref="H12:H19" si="0">IF(G12="-","-",E12*G12)</f>
        <v>-</v>
      </c>
      <c r="I12" s="13" t="str">
        <f t="shared" ref="I12:I19" si="1">IF(OR(F12="-",F12="Transfer",F12="EM"),"-",E12)</f>
        <v>-</v>
      </c>
      <c r="K12" s="33">
        <v>3</v>
      </c>
    </row>
    <row r="13" spans="1:11" ht="15" thickBot="1" x14ac:dyDescent="0.35">
      <c r="B13" s="3"/>
      <c r="C13" s="138"/>
      <c r="D13" s="5" t="s">
        <v>26</v>
      </c>
      <c r="E13" s="12">
        <f>VLOOKUP(D13,'#ref#'!$A:$B,2,FALSE)</f>
        <v>2</v>
      </c>
      <c r="F13" s="36" t="s">
        <v>65</v>
      </c>
      <c r="G13" s="12" t="str">
        <f>VLOOKUP(F13,'#ref#'!D:E,2,FALSE)</f>
        <v>-</v>
      </c>
      <c r="H13" s="13" t="str">
        <f t="shared" si="0"/>
        <v>-</v>
      </c>
      <c r="I13" s="13" t="str">
        <f t="shared" si="1"/>
        <v>-</v>
      </c>
      <c r="K13" s="2"/>
    </row>
    <row r="14" spans="1:11" ht="15" thickBot="1" x14ac:dyDescent="0.35">
      <c r="B14" s="3"/>
      <c r="C14" s="138"/>
      <c r="D14" s="5" t="str">
        <f>IF(AND(D12="ENGR 1186",D13="ENGR 1187"),"ENGR 1188",IF(AND(D12="ENGR 1187",D13="ENGR 1186"),"ENGR 1188", "-"))</f>
        <v>-</v>
      </c>
      <c r="E14" s="12" t="str">
        <f>VLOOKUP(D14,'#ref#'!$A:$B,2,FALSE)</f>
        <v>-</v>
      </c>
      <c r="F14" s="36" t="s">
        <v>65</v>
      </c>
      <c r="G14" s="12" t="str">
        <f>VLOOKUP(F14,'#ref#'!D:E,2,FALSE)</f>
        <v>-</v>
      </c>
      <c r="H14" s="13" t="str">
        <f t="shared" si="0"/>
        <v>-</v>
      </c>
      <c r="I14" s="13" t="str">
        <f t="shared" si="1"/>
        <v>-</v>
      </c>
      <c r="K14" s="34" t="s">
        <v>78</v>
      </c>
    </row>
    <row r="15" spans="1:11" ht="15" thickBot="1" x14ac:dyDescent="0.35">
      <c r="B15" s="3"/>
      <c r="C15" s="138"/>
      <c r="D15" s="5" t="s">
        <v>16</v>
      </c>
      <c r="E15" s="12">
        <f>VLOOKUP(D15,'#ref#'!$A:$B,2,FALSE)</f>
        <v>5</v>
      </c>
      <c r="F15" s="36" t="s">
        <v>65</v>
      </c>
      <c r="G15" s="12" t="str">
        <f>VLOOKUP(F15,'#ref#'!D:E,2,FALSE)</f>
        <v>-</v>
      </c>
      <c r="H15" s="13" t="str">
        <f t="shared" si="0"/>
        <v>-</v>
      </c>
      <c r="I15" s="13" t="str">
        <f t="shared" si="1"/>
        <v>-</v>
      </c>
      <c r="K15" s="33" t="s">
        <v>80</v>
      </c>
    </row>
    <row r="16" spans="1:11" ht="15" thickBot="1" x14ac:dyDescent="0.35">
      <c r="B16" s="3"/>
      <c r="C16" s="138"/>
      <c r="D16" s="5" t="s">
        <v>20</v>
      </c>
      <c r="E16" s="12">
        <f>VLOOKUP(D16,'#ref#'!$A:$B,2,FALSE)</f>
        <v>5</v>
      </c>
      <c r="F16" s="36" t="s">
        <v>65</v>
      </c>
      <c r="G16" s="12" t="str">
        <f>VLOOKUP(F16,'#ref#'!D:E,2,FALSE)</f>
        <v>-</v>
      </c>
      <c r="H16" s="13" t="str">
        <f t="shared" si="0"/>
        <v>-</v>
      </c>
      <c r="I16" s="13" t="str">
        <f t="shared" si="1"/>
        <v>-</v>
      </c>
    </row>
    <row r="17" spans="2:11" ht="15" thickBot="1" x14ac:dyDescent="0.35">
      <c r="B17" s="3"/>
      <c r="C17" s="138"/>
      <c r="D17" s="5" t="str">
        <f>IF(D16="MATH 1152","MATH 2153","-")</f>
        <v>-</v>
      </c>
      <c r="E17" s="12" t="str">
        <f>VLOOKUP(D17,'#ref#'!$A:$B,2,FALSE)</f>
        <v>-</v>
      </c>
      <c r="F17" s="36" t="s">
        <v>65</v>
      </c>
      <c r="G17" s="12" t="str">
        <f>VLOOKUP(F17,'#ref#'!D:E,2,FALSE)</f>
        <v>-</v>
      </c>
      <c r="H17" s="13" t="str">
        <f t="shared" si="0"/>
        <v>-</v>
      </c>
      <c r="I17" s="13" t="str">
        <f t="shared" si="1"/>
        <v>-</v>
      </c>
      <c r="K17" s="7" t="s">
        <v>112</v>
      </c>
    </row>
    <row r="18" spans="2:11" ht="15" thickBot="1" x14ac:dyDescent="0.35">
      <c r="B18" s="3"/>
      <c r="C18" s="138"/>
      <c r="D18" s="5" t="s">
        <v>17</v>
      </c>
      <c r="E18" s="12">
        <f>VLOOKUP(D18,'#ref#'!$A:$B,2,FALSE)</f>
        <v>5</v>
      </c>
      <c r="F18" s="36" t="s">
        <v>65</v>
      </c>
      <c r="G18" s="12" t="str">
        <f>VLOOKUP(F18,'#ref#'!D:E,2,FALSE)</f>
        <v>-</v>
      </c>
      <c r="H18" s="13" t="str">
        <f t="shared" si="0"/>
        <v>-</v>
      </c>
      <c r="I18" s="13" t="str">
        <f t="shared" si="1"/>
        <v>-</v>
      </c>
      <c r="K18" s="33" t="s">
        <v>115</v>
      </c>
    </row>
    <row r="19" spans="2:11" ht="15" thickBot="1" x14ac:dyDescent="0.35">
      <c r="B19" s="3"/>
      <c r="C19" s="139"/>
      <c r="D19" s="5" t="s">
        <v>22</v>
      </c>
      <c r="E19" s="12">
        <f>VLOOKUP(D19,'#ref#'!$A:$B,2,FALSE)</f>
        <v>5</v>
      </c>
      <c r="F19" s="36" t="s">
        <v>65</v>
      </c>
      <c r="G19" s="12" t="str">
        <f>VLOOKUP(F19,'#ref#'!D:E,2,FALSE)</f>
        <v>-</v>
      </c>
      <c r="H19" s="13" t="str">
        <f t="shared" si="0"/>
        <v>-</v>
      </c>
      <c r="I19" s="13" t="str">
        <f t="shared" si="1"/>
        <v>-</v>
      </c>
      <c r="J19" s="1"/>
    </row>
    <row r="20" spans="2:11" ht="15" thickBot="1" x14ac:dyDescent="0.35">
      <c r="B20" s="140" t="s">
        <v>86</v>
      </c>
      <c r="C20" s="141"/>
      <c r="D20" s="54" t="s">
        <v>104</v>
      </c>
      <c r="E20" s="24" t="s">
        <v>65</v>
      </c>
      <c r="F20" s="38" t="s">
        <v>65</v>
      </c>
      <c r="G20" s="24" t="s">
        <v>65</v>
      </c>
      <c r="H20" s="25" t="s">
        <v>65</v>
      </c>
      <c r="I20" s="26" t="s">
        <v>65</v>
      </c>
    </row>
    <row r="21" spans="2:11" ht="15" thickBot="1" x14ac:dyDescent="0.35">
      <c r="B21" s="142"/>
      <c r="C21" s="143"/>
      <c r="D21" s="30" t="s">
        <v>18</v>
      </c>
      <c r="E21" s="29" t="s">
        <v>65</v>
      </c>
      <c r="F21" s="39" t="s">
        <v>65</v>
      </c>
      <c r="G21" s="23" t="s">
        <v>65</v>
      </c>
      <c r="H21" s="27" t="s">
        <v>65</v>
      </c>
      <c r="I21" s="28" t="s">
        <v>65</v>
      </c>
      <c r="K21" s="41" t="s">
        <v>77</v>
      </c>
    </row>
    <row r="22" spans="2:11" ht="15" thickBot="1" x14ac:dyDescent="0.35">
      <c r="C22" s="15"/>
      <c r="D22" s="9" t="s">
        <v>66</v>
      </c>
      <c r="E22" s="10">
        <f>SUM(E12:E19)</f>
        <v>24</v>
      </c>
      <c r="F22" s="7"/>
      <c r="G22" s="11"/>
      <c r="H22" s="10">
        <f>SUM(H12:H19)</f>
        <v>0</v>
      </c>
      <c r="I22" s="7">
        <f>SUM(I12:I19)</f>
        <v>0</v>
      </c>
      <c r="K22" s="6">
        <f>IF(I22=0, 0,H22/I22)</f>
        <v>0</v>
      </c>
    </row>
    <row r="23" spans="2:11" x14ac:dyDescent="0.3">
      <c r="B23" s="1"/>
      <c r="C23" s="15"/>
      <c r="E23" s="2"/>
      <c r="F23" s="2"/>
      <c r="G23" s="2"/>
      <c r="H23" s="2"/>
      <c r="I23" s="2"/>
    </row>
  </sheetData>
  <mergeCells count="2">
    <mergeCell ref="C12:C19"/>
    <mergeCell ref="B20:C21"/>
  </mergeCells>
  <conditionalFormatting sqref="G12:G18">
    <cfRule type="cellIs" dxfId="155" priority="6" operator="equal">
      <formula>"ERROR"</formula>
    </cfRule>
  </conditionalFormatting>
  <conditionalFormatting sqref="K22">
    <cfRule type="cellIs" dxfId="154" priority="7" operator="greaterThanOrEqual">
      <formula>$K$12</formula>
    </cfRule>
    <cfRule type="cellIs" dxfId="153" priority="8" operator="lessThan">
      <formula>$K$12</formula>
    </cfRule>
  </conditionalFormatting>
  <conditionalFormatting sqref="G19">
    <cfRule type="cellIs" dxfId="152" priority="5" operator="equal">
      <formula>"ERROR"</formula>
    </cfRule>
  </conditionalFormatting>
  <conditionalFormatting sqref="F20:F21">
    <cfRule type="containsText" dxfId="151" priority="4" operator="containsText" text="I Do Not Have Credit">
      <formula>NOT(ISERROR(SEARCH("I Do Not Have Credit",F20)))</formula>
    </cfRule>
  </conditionalFormatting>
  <conditionalFormatting sqref="H12:H19">
    <cfRule type="cellIs" dxfId="150" priority="3" operator="equal">
      <formula>"ERROR"</formula>
    </cfRule>
  </conditionalFormatting>
  <conditionalFormatting sqref="I12:I19">
    <cfRule type="cellIs" dxfId="149" priority="2" operator="equal">
      <formula>"ERROR"</formula>
    </cfRule>
  </conditionalFormatting>
  <conditionalFormatting sqref="I12:I19">
    <cfRule type="cellIs" dxfId="148" priority="1" operator="equal">
      <formula>"ERROR"</formula>
    </cfRule>
  </conditionalFormatting>
  <dataValidations count="8">
    <dataValidation allowBlank="1" showInputMessage="1" errorTitle="Error" error="You must select one of these 2 course options." sqref="D14 D17"/>
    <dataValidation type="list" allowBlank="1" showInputMessage="1" showErrorMessage="1" sqref="D15">
      <formula1>"MATH 1151, MATH 1161, MATH 1181H"</formula1>
    </dataValidation>
    <dataValidation type="list" allowBlank="1" showInputMessage="1" errorTitle="Error" error="You must select one of these 2 course options." sqref="D13">
      <formula1>"ENGR 1182, ENGR 1282H, ENGR 1186, ENGR 1187, ENGR 1188"</formula1>
    </dataValidation>
    <dataValidation type="list" allowBlank="1" errorTitle="Error" error="You must select one of these 2 course options." prompt="Select FE or FEH course taken" sqref="D12">
      <formula1>"ENGR 1181, ENGR 1281H, ENGR 1186, ENGR 1187, ENGR 1188"</formula1>
    </dataValidation>
    <dataValidation type="list" allowBlank="1" showInputMessage="1" showErrorMessage="1" sqref="D16">
      <formula1>"MATH 1172, MATH 1152, MATH 2162, MATH 2182H"</formula1>
    </dataValidation>
    <dataValidation type="list" allowBlank="1" showInputMessage="1" showErrorMessage="1" sqref="F20:F21">
      <formula1>"-, I Have Credit, I Do Not Have Credit"</formula1>
    </dataValidation>
    <dataValidation type="list" allowBlank="1" showInputMessage="1" errorTitle="Error" error="You must select one of these 2 course options." sqref="D18">
      <formula1>"PHYSICS 1250, PHYSICS 1250H, PHYSICS 1260"</formula1>
    </dataValidation>
    <dataValidation type="list" allowBlank="1" showInputMessage="1" errorTitle="Error" error="You must select one of these 2 course options." sqref="D19">
      <formula1>"PHYSICS 1251, PHYSICS 1251H, PHYSICS 1261, CHEM 1210, CHEM 1250, CHEM 1910H"</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'#ref#'!$D$2:$D$16</xm:f>
          </x14:formula1>
          <xm:sqref>F12:F19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election activeCell="M44" sqref="M44"/>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1" max="11" width="42.33203125" customWidth="1"/>
    <col min="12" max="12" width="4.44140625" customWidth="1"/>
    <col min="13" max="13" width="22.88671875" customWidth="1"/>
  </cols>
  <sheetData>
    <row r="1" spans="1:13" ht="21" x14ac:dyDescent="0.3">
      <c r="A1" s="18" t="s">
        <v>133</v>
      </c>
      <c r="K1" s="89" t="s">
        <v>114</v>
      </c>
    </row>
    <row r="2" spans="1:13" s="112" customFormat="1" x14ac:dyDescent="0.3">
      <c r="K2" s="113"/>
    </row>
    <row r="3" spans="1:13" x14ac:dyDescent="0.3">
      <c r="A3" s="1" t="s">
        <v>121</v>
      </c>
    </row>
    <row r="4" spans="1:13" x14ac:dyDescent="0.3">
      <c r="A4" s="19" t="s">
        <v>74</v>
      </c>
    </row>
    <row r="5" spans="1:13" x14ac:dyDescent="0.3">
      <c r="A5" s="53" t="s">
        <v>73</v>
      </c>
    </row>
    <row r="6" spans="1:13" x14ac:dyDescent="0.3">
      <c r="A6" s="53" t="s">
        <v>98</v>
      </c>
    </row>
    <row r="7" spans="1:13" x14ac:dyDescent="0.3">
      <c r="A7" t="s">
        <v>118</v>
      </c>
    </row>
    <row r="8" spans="1:13" ht="15" thickBot="1" x14ac:dyDescent="0.35">
      <c r="A8" s="17"/>
    </row>
    <row r="9" spans="1:13" ht="15" thickBot="1" x14ac:dyDescent="0.35">
      <c r="A9" s="17"/>
      <c r="D9" s="159" t="s">
        <v>72</v>
      </c>
      <c r="F9" s="157" t="s">
        <v>75</v>
      </c>
      <c r="K9" s="67" t="s">
        <v>96</v>
      </c>
      <c r="M9" s="41" t="s">
        <v>101</v>
      </c>
    </row>
    <row r="10" spans="1:13" ht="15" thickBot="1" x14ac:dyDescent="0.35">
      <c r="A10" s="40"/>
      <c r="B10" s="40"/>
      <c r="C10" s="40"/>
      <c r="D10" s="160"/>
      <c r="E10" s="40"/>
      <c r="F10" s="158"/>
      <c r="G10" s="40"/>
      <c r="H10" s="40"/>
      <c r="I10" s="40"/>
      <c r="J10" s="40"/>
      <c r="K10" s="68">
        <v>2</v>
      </c>
      <c r="M10" s="6">
        <f>IF(I13=0,0,H13/I13)</f>
        <v>0</v>
      </c>
    </row>
    <row r="11" spans="1:13" ht="15.75" customHeight="1" thickBot="1" x14ac:dyDescent="0.35">
      <c r="B11" s="1"/>
      <c r="C11" s="1"/>
      <c r="D11" s="42" t="s">
        <v>1</v>
      </c>
      <c r="E11" s="43" t="s">
        <v>2</v>
      </c>
      <c r="F11" s="44" t="s">
        <v>70</v>
      </c>
      <c r="G11" s="43" t="s">
        <v>63</v>
      </c>
      <c r="H11" s="44" t="s">
        <v>64</v>
      </c>
      <c r="I11" s="43" t="s">
        <v>19</v>
      </c>
      <c r="J11" s="1"/>
      <c r="K11" s="69" t="s">
        <v>83</v>
      </c>
      <c r="L11" s="1"/>
    </row>
    <row r="12" spans="1:13" ht="15.75" customHeight="1" thickBot="1" x14ac:dyDescent="0.35">
      <c r="B12" s="163" t="s">
        <v>99</v>
      </c>
      <c r="C12" s="164"/>
      <c r="D12" s="32" t="s">
        <v>27</v>
      </c>
      <c r="E12" s="12">
        <f>VLOOKUP(D12,'#ref#'!$A:$B,2,FALSE)</f>
        <v>4</v>
      </c>
      <c r="F12" s="35" t="s">
        <v>65</v>
      </c>
      <c r="G12" s="12" t="str">
        <f>VLOOKUP(F12,'#ref#'!D:E,2,FALSE)</f>
        <v>-</v>
      </c>
      <c r="H12" s="13" t="str">
        <f>IF(G12="-","-",E12*G12)</f>
        <v>-</v>
      </c>
      <c r="I12" s="65" t="str">
        <f t="shared" ref="I12:I16" si="0">IF(OR(F12="-",F12="Transfer",F12="EM"),"-",E12)</f>
        <v>-</v>
      </c>
      <c r="K12" s="70">
        <v>3.2</v>
      </c>
    </row>
    <row r="13" spans="1:13" ht="15" thickBot="1" x14ac:dyDescent="0.35">
      <c r="B13" s="165" t="s">
        <v>91</v>
      </c>
      <c r="C13" s="166"/>
      <c r="D13" s="9" t="s">
        <v>66</v>
      </c>
      <c r="E13" s="10">
        <f>SUM(E12)</f>
        <v>4</v>
      </c>
      <c r="F13" s="7"/>
      <c r="G13" s="10"/>
      <c r="H13" s="7">
        <f>SUM(H12)</f>
        <v>0</v>
      </c>
      <c r="I13" s="7">
        <f>SUM(I12)</f>
        <v>0</v>
      </c>
      <c r="K13" s="2" t="s">
        <v>91</v>
      </c>
    </row>
    <row r="14" spans="1:13" ht="15" customHeight="1" thickBot="1" x14ac:dyDescent="0.35">
      <c r="B14" s="151" t="s">
        <v>100</v>
      </c>
      <c r="C14" s="152"/>
      <c r="D14" s="32" t="s">
        <v>27</v>
      </c>
      <c r="E14" s="12">
        <f>VLOOKUP(D14,'#ref#'!$A:$B,2,FALSE)</f>
        <v>4</v>
      </c>
      <c r="F14" s="35" t="s">
        <v>65</v>
      </c>
      <c r="G14" s="12" t="str">
        <f>VLOOKUP(F14,'#ref#'!D:E,2,FALSE)</f>
        <v>-</v>
      </c>
      <c r="H14" s="13" t="str">
        <f>IF(G14="-","-",E14*G14)</f>
        <v>-</v>
      </c>
      <c r="I14" s="65" t="str">
        <f t="shared" si="0"/>
        <v>-</v>
      </c>
      <c r="K14" s="67" t="s">
        <v>97</v>
      </c>
      <c r="M14" s="41" t="s">
        <v>102</v>
      </c>
    </row>
    <row r="15" spans="1:13" ht="15" customHeight="1" thickBot="1" x14ac:dyDescent="0.35">
      <c r="B15" s="153"/>
      <c r="C15" s="154"/>
      <c r="D15" s="5" t="s">
        <v>28</v>
      </c>
      <c r="E15" s="12">
        <f>VLOOKUP(D15,'#ref#'!$A:$B,2,FALSE)</f>
        <v>4</v>
      </c>
      <c r="F15" s="36" t="s">
        <v>65</v>
      </c>
      <c r="G15" s="12" t="str">
        <f>VLOOKUP(F15,'#ref#'!D:E,2,FALSE)</f>
        <v>-</v>
      </c>
      <c r="H15" s="13" t="str">
        <f>IF(G15="-","-",E15*G15)</f>
        <v>-</v>
      </c>
      <c r="I15" s="13" t="str">
        <f t="shared" si="0"/>
        <v>-</v>
      </c>
      <c r="K15" s="68">
        <v>3.2</v>
      </c>
      <c r="M15" s="6">
        <f>IF(I17=0,0,H17/I17)</f>
        <v>0</v>
      </c>
    </row>
    <row r="16" spans="1:13" ht="15" thickBot="1" x14ac:dyDescent="0.35">
      <c r="B16" s="155"/>
      <c r="C16" s="156"/>
      <c r="D16" s="5" t="s">
        <v>29</v>
      </c>
      <c r="E16" s="12">
        <f>VLOOKUP(D16,'#ref#'!$A:$B,2,FALSE)</f>
        <v>3</v>
      </c>
      <c r="F16" s="36" t="s">
        <v>65</v>
      </c>
      <c r="G16" s="12" t="str">
        <f>VLOOKUP(F16,'#ref#'!D:E,2,FALSE)</f>
        <v>-</v>
      </c>
      <c r="H16" s="13" t="str">
        <f>IF(G16="-","-",E16*G16)</f>
        <v>-</v>
      </c>
      <c r="I16" s="13" t="str">
        <f t="shared" si="0"/>
        <v>-</v>
      </c>
      <c r="K16" s="69" t="s">
        <v>83</v>
      </c>
    </row>
    <row r="17" spans="1:12" ht="15" thickBot="1" x14ac:dyDescent="0.35">
      <c r="D17" s="9" t="s">
        <v>66</v>
      </c>
      <c r="E17" s="10">
        <f>SUM(E12:E16)</f>
        <v>19</v>
      </c>
      <c r="F17" s="7"/>
      <c r="G17" s="10"/>
      <c r="H17" s="7">
        <f>SUM(H14:H16)</f>
        <v>0</v>
      </c>
      <c r="I17" s="7">
        <f>SUM(I14:I16)</f>
        <v>0</v>
      </c>
      <c r="K17" s="70">
        <v>3</v>
      </c>
    </row>
    <row r="18" spans="1:12" ht="15.75" customHeight="1" thickBot="1" x14ac:dyDescent="0.35">
      <c r="B18" s="140" t="s">
        <v>86</v>
      </c>
      <c r="C18" s="141"/>
      <c r="D18" s="20" t="s">
        <v>104</v>
      </c>
      <c r="E18" s="24" t="s">
        <v>65</v>
      </c>
      <c r="F18" s="35" t="s">
        <v>65</v>
      </c>
      <c r="G18" s="24" t="s">
        <v>65</v>
      </c>
      <c r="H18" s="25" t="s">
        <v>65</v>
      </c>
      <c r="I18" s="25" t="s">
        <v>65</v>
      </c>
    </row>
    <row r="19" spans="1:12" ht="15" thickBot="1" x14ac:dyDescent="0.35">
      <c r="B19" s="142"/>
      <c r="C19" s="143"/>
      <c r="D19" s="62" t="s">
        <v>18</v>
      </c>
      <c r="E19" s="60" t="s">
        <v>65</v>
      </c>
      <c r="F19" s="36" t="s">
        <v>65</v>
      </c>
      <c r="G19" s="60" t="s">
        <v>65</v>
      </c>
      <c r="H19" s="66" t="s">
        <v>65</v>
      </c>
      <c r="I19" s="66" t="s">
        <v>65</v>
      </c>
      <c r="J19" s="1"/>
      <c r="K19" s="34" t="s">
        <v>92</v>
      </c>
      <c r="L19" s="1"/>
    </row>
    <row r="20" spans="1:12" ht="15" thickBot="1" x14ac:dyDescent="0.35">
      <c r="B20" s="3"/>
      <c r="C20" s="61"/>
      <c r="D20" s="62" t="s">
        <v>0</v>
      </c>
      <c r="E20" s="60" t="s">
        <v>65</v>
      </c>
      <c r="F20" s="36" t="s">
        <v>65</v>
      </c>
      <c r="G20" s="60" t="s">
        <v>65</v>
      </c>
      <c r="H20" s="66" t="s">
        <v>65</v>
      </c>
      <c r="I20" s="66" t="s">
        <v>65</v>
      </c>
      <c r="J20" s="1"/>
      <c r="K20" s="59" t="s">
        <v>94</v>
      </c>
      <c r="L20" s="1"/>
    </row>
    <row r="21" spans="1:12" ht="15" thickBot="1" x14ac:dyDescent="0.35">
      <c r="B21" s="3"/>
      <c r="C21" s="61"/>
      <c r="D21" s="62" t="s">
        <v>26</v>
      </c>
      <c r="E21" s="60" t="s">
        <v>65</v>
      </c>
      <c r="F21" s="36" t="s">
        <v>65</v>
      </c>
      <c r="G21" s="60" t="s">
        <v>65</v>
      </c>
      <c r="H21" s="66" t="s">
        <v>65</v>
      </c>
      <c r="I21" s="66" t="s">
        <v>65</v>
      </c>
      <c r="J21" s="1"/>
      <c r="L21" s="1"/>
    </row>
    <row r="22" spans="1:12" ht="15" thickBot="1" x14ac:dyDescent="0.35">
      <c r="B22" s="3"/>
      <c r="C22" s="61"/>
      <c r="D22" s="62" t="str">
        <f>IF(AND(D20="ENGR 1186",D21="ENGR 1187"),"ENGR 1188",IF(AND(D20="ENGR 1187",D21="ENGR 1186"),"ENGR 1188", "-"))</f>
        <v>-</v>
      </c>
      <c r="E22" s="60" t="s">
        <v>65</v>
      </c>
      <c r="F22" s="36" t="s">
        <v>65</v>
      </c>
      <c r="G22" s="60" t="s">
        <v>65</v>
      </c>
      <c r="H22" s="66" t="s">
        <v>65</v>
      </c>
      <c r="I22" s="66" t="s">
        <v>65</v>
      </c>
      <c r="J22" s="1"/>
      <c r="K22" s="34" t="s">
        <v>78</v>
      </c>
      <c r="L22" s="1"/>
    </row>
    <row r="23" spans="1:12" ht="15" thickBot="1" x14ac:dyDescent="0.35">
      <c r="B23" s="3"/>
      <c r="C23" s="61"/>
      <c r="D23" s="62" t="s">
        <v>16</v>
      </c>
      <c r="E23" s="60" t="s">
        <v>65</v>
      </c>
      <c r="F23" s="36" t="s">
        <v>65</v>
      </c>
      <c r="G23" s="60" t="s">
        <v>65</v>
      </c>
      <c r="H23" s="66" t="s">
        <v>65</v>
      </c>
      <c r="I23" s="66" t="s">
        <v>65</v>
      </c>
      <c r="K23" s="33" t="s">
        <v>103</v>
      </c>
    </row>
    <row r="24" spans="1:12" ht="15" thickBot="1" x14ac:dyDescent="0.35">
      <c r="B24" s="3"/>
      <c r="C24" s="61"/>
      <c r="D24" s="62" t="s">
        <v>20</v>
      </c>
      <c r="E24" s="60" t="s">
        <v>65</v>
      </c>
      <c r="F24" s="36" t="s">
        <v>65</v>
      </c>
      <c r="G24" s="60" t="s">
        <v>65</v>
      </c>
      <c r="H24" s="66" t="s">
        <v>65</v>
      </c>
      <c r="I24" s="66" t="s">
        <v>65</v>
      </c>
    </row>
    <row r="25" spans="1:12" ht="15" thickBot="1" x14ac:dyDescent="0.35">
      <c r="B25" s="3"/>
      <c r="C25" s="61"/>
      <c r="D25" s="62" t="str">
        <f>IF(D24="MATH 1152","MATH 2153","-")</f>
        <v>-</v>
      </c>
      <c r="E25" s="60" t="s">
        <v>65</v>
      </c>
      <c r="F25" s="36" t="s">
        <v>65</v>
      </c>
      <c r="G25" s="60" t="s">
        <v>65</v>
      </c>
      <c r="H25" s="66" t="s">
        <v>65</v>
      </c>
      <c r="I25" s="66" t="s">
        <v>65</v>
      </c>
      <c r="K25" s="7" t="s">
        <v>112</v>
      </c>
    </row>
    <row r="26" spans="1:12" ht="15" customHeight="1" thickBot="1" x14ac:dyDescent="0.35">
      <c r="B26" s="3"/>
      <c r="C26" s="61"/>
      <c r="D26" s="22" t="s">
        <v>17</v>
      </c>
      <c r="E26" s="63" t="s">
        <v>65</v>
      </c>
      <c r="F26" s="64" t="s">
        <v>65</v>
      </c>
      <c r="G26" s="63" t="s">
        <v>65</v>
      </c>
      <c r="H26" s="56" t="s">
        <v>65</v>
      </c>
      <c r="I26" s="56" t="s">
        <v>65</v>
      </c>
      <c r="K26" s="33" t="s">
        <v>115</v>
      </c>
    </row>
    <row r="27" spans="1:12" ht="15.75" customHeight="1" x14ac:dyDescent="0.3">
      <c r="C27" s="15"/>
      <c r="E27" s="2"/>
      <c r="F27" s="2"/>
      <c r="G27" s="2"/>
      <c r="H27" s="2"/>
      <c r="I27" s="2"/>
    </row>
    <row r="28" spans="1:12" s="110" customFormat="1" x14ac:dyDescent="0.3">
      <c r="C28" s="117"/>
      <c r="E28" s="114"/>
      <c r="F28" s="114"/>
      <c r="G28" s="114"/>
      <c r="H28" s="114"/>
      <c r="I28" s="114"/>
    </row>
    <row r="29" spans="1:12" x14ac:dyDescent="0.3">
      <c r="C29" s="53"/>
      <c r="D29" s="53"/>
      <c r="E29" s="53"/>
      <c r="F29" s="53"/>
      <c r="G29" s="53"/>
      <c r="H29" s="53"/>
      <c r="I29" s="53"/>
      <c r="J29" s="53"/>
      <c r="K29" s="2"/>
    </row>
    <row r="30" spans="1:12" ht="21" x14ac:dyDescent="0.3">
      <c r="A30" s="18" t="s">
        <v>133</v>
      </c>
      <c r="K30" s="89" t="s">
        <v>165</v>
      </c>
    </row>
    <row r="31" spans="1:12" s="112" customFormat="1" x14ac:dyDescent="0.3">
      <c r="K31" s="113"/>
    </row>
    <row r="32" spans="1:12" x14ac:dyDescent="0.3">
      <c r="A32" s="1" t="s">
        <v>121</v>
      </c>
    </row>
    <row r="33" spans="1:13" x14ac:dyDescent="0.3">
      <c r="A33" s="19" t="s">
        <v>166</v>
      </c>
    </row>
    <row r="34" spans="1:13" x14ac:dyDescent="0.3">
      <c r="A34" s="100" t="s">
        <v>73</v>
      </c>
    </row>
    <row r="35" spans="1:13" x14ac:dyDescent="0.3">
      <c r="A35" s="100" t="s">
        <v>98</v>
      </c>
    </row>
    <row r="36" spans="1:13" x14ac:dyDescent="0.3">
      <c r="A36" t="s">
        <v>118</v>
      </c>
    </row>
    <row r="37" spans="1:13" ht="15" thickBot="1" x14ac:dyDescent="0.35">
      <c r="A37" s="17"/>
    </row>
    <row r="38" spans="1:13" ht="15" thickBot="1" x14ac:dyDescent="0.35">
      <c r="A38" s="17"/>
      <c r="D38" s="159" t="s">
        <v>72</v>
      </c>
      <c r="F38" s="161" t="s">
        <v>75</v>
      </c>
      <c r="K38" s="67" t="s">
        <v>96</v>
      </c>
      <c r="M38" s="41" t="s">
        <v>101</v>
      </c>
    </row>
    <row r="39" spans="1:13" ht="15" thickBot="1" x14ac:dyDescent="0.35">
      <c r="A39" s="40"/>
      <c r="B39" s="40"/>
      <c r="C39" s="40"/>
      <c r="D39" s="160"/>
      <c r="E39" s="40"/>
      <c r="F39" s="162"/>
      <c r="G39" s="40"/>
      <c r="H39" s="40"/>
      <c r="I39" s="40"/>
      <c r="J39" s="40"/>
      <c r="K39" s="68">
        <v>2</v>
      </c>
      <c r="M39" s="6">
        <f>IF(I42=0,0,H42/I42)</f>
        <v>0</v>
      </c>
    </row>
    <row r="40" spans="1:13" ht="15.75" customHeight="1" thickBot="1" x14ac:dyDescent="0.35">
      <c r="B40" s="1"/>
      <c r="C40" s="1"/>
      <c r="D40" s="42" t="s">
        <v>1</v>
      </c>
      <c r="E40" s="43" t="s">
        <v>2</v>
      </c>
      <c r="F40" s="44" t="s">
        <v>70</v>
      </c>
      <c r="G40" s="43" t="s">
        <v>63</v>
      </c>
      <c r="H40" s="44" t="s">
        <v>64</v>
      </c>
      <c r="I40" s="43" t="s">
        <v>19</v>
      </c>
      <c r="J40" s="1"/>
      <c r="K40" s="69" t="s">
        <v>83</v>
      </c>
      <c r="L40" s="1"/>
    </row>
    <row r="41" spans="1:13" ht="15.75" customHeight="1" thickBot="1" x14ac:dyDescent="0.35">
      <c r="B41" s="163" t="s">
        <v>99</v>
      </c>
      <c r="C41" s="164"/>
      <c r="D41" s="32" t="s">
        <v>27</v>
      </c>
      <c r="E41" s="12">
        <f>VLOOKUP(D41,'#ref#'!$A:$B,2,FALSE)</f>
        <v>4</v>
      </c>
      <c r="F41" s="35" t="s">
        <v>65</v>
      </c>
      <c r="G41" s="12" t="str">
        <f>VLOOKUP(F41,'#ref#'!D:E,2,FALSE)</f>
        <v>-</v>
      </c>
      <c r="H41" s="13" t="str">
        <f>IF(G41="-","-",E41*G41)</f>
        <v>-</v>
      </c>
      <c r="I41" s="65" t="str">
        <f t="shared" ref="I41" si="1">IF(OR(F41="-",F41="Transfer",F41="EM"),"-",E41)</f>
        <v>-</v>
      </c>
      <c r="K41" s="70">
        <v>3.2</v>
      </c>
    </row>
    <row r="42" spans="1:13" ht="15" thickBot="1" x14ac:dyDescent="0.35">
      <c r="B42" s="165" t="s">
        <v>91</v>
      </c>
      <c r="C42" s="166"/>
      <c r="D42" s="9" t="s">
        <v>66</v>
      </c>
      <c r="E42" s="10">
        <f>SUM(E41)</f>
        <v>4</v>
      </c>
      <c r="F42" s="7"/>
      <c r="G42" s="10"/>
      <c r="H42" s="7">
        <f>SUM(H41)</f>
        <v>0</v>
      </c>
      <c r="I42" s="7">
        <f>SUM(I41)</f>
        <v>0</v>
      </c>
      <c r="K42" s="2" t="s">
        <v>91</v>
      </c>
    </row>
    <row r="43" spans="1:13" ht="15" customHeight="1" thickBot="1" x14ac:dyDescent="0.35">
      <c r="B43" s="151" t="s">
        <v>100</v>
      </c>
      <c r="C43" s="152"/>
      <c r="D43" s="32" t="s">
        <v>27</v>
      </c>
      <c r="E43" s="12">
        <f>VLOOKUP(D43,'#ref#'!$A:$B,2,FALSE)</f>
        <v>4</v>
      </c>
      <c r="F43" s="35" t="s">
        <v>65</v>
      </c>
      <c r="G43" s="12" t="str">
        <f>VLOOKUP(F43,'#ref#'!D:E,2,FALSE)</f>
        <v>-</v>
      </c>
      <c r="H43" s="13" t="str">
        <f>IF(G43="-","-",E43*G43)</f>
        <v>-</v>
      </c>
      <c r="I43" s="65" t="str">
        <f t="shared" ref="I43:I45" si="2">IF(OR(F43="-",F43="Transfer",F43="EM"),"-",E43)</f>
        <v>-</v>
      </c>
      <c r="K43" s="67" t="s">
        <v>97</v>
      </c>
      <c r="M43" s="41" t="s">
        <v>102</v>
      </c>
    </row>
    <row r="44" spans="1:13" ht="15" customHeight="1" thickBot="1" x14ac:dyDescent="0.35">
      <c r="B44" s="153"/>
      <c r="C44" s="154"/>
      <c r="D44" s="5" t="s">
        <v>28</v>
      </c>
      <c r="E44" s="12">
        <f>VLOOKUP(D44,'#ref#'!$A:$B,2,FALSE)</f>
        <v>4</v>
      </c>
      <c r="F44" s="36" t="s">
        <v>65</v>
      </c>
      <c r="G44" s="12" t="str">
        <f>VLOOKUP(F44,'#ref#'!D:E,2,FALSE)</f>
        <v>-</v>
      </c>
      <c r="H44" s="13" t="str">
        <f>IF(G44="-","-",E44*G44)</f>
        <v>-</v>
      </c>
      <c r="I44" s="13" t="str">
        <f t="shared" si="2"/>
        <v>-</v>
      </c>
      <c r="K44" s="68">
        <v>3.2</v>
      </c>
      <c r="M44" s="6">
        <f>IF(I46=0,0,H46/I46)</f>
        <v>0</v>
      </c>
    </row>
    <row r="45" spans="1:13" ht="15" thickBot="1" x14ac:dyDescent="0.35">
      <c r="B45" s="155"/>
      <c r="C45" s="156"/>
      <c r="D45" s="5" t="s">
        <v>29</v>
      </c>
      <c r="E45" s="12">
        <f>VLOOKUP(D45,'#ref#'!$A:$B,2,FALSE)</f>
        <v>3</v>
      </c>
      <c r="F45" s="36" t="s">
        <v>65</v>
      </c>
      <c r="G45" s="12" t="str">
        <f>VLOOKUP(F45,'#ref#'!D:E,2,FALSE)</f>
        <v>-</v>
      </c>
      <c r="H45" s="13" t="str">
        <f>IF(G45="-","-",E45*G45)</f>
        <v>-</v>
      </c>
      <c r="I45" s="13" t="str">
        <f t="shared" si="2"/>
        <v>-</v>
      </c>
      <c r="K45" s="69" t="s">
        <v>83</v>
      </c>
    </row>
    <row r="46" spans="1:13" ht="15" thickBot="1" x14ac:dyDescent="0.35">
      <c r="D46" s="9" t="s">
        <v>66</v>
      </c>
      <c r="E46" s="10">
        <f>SUM(E41:E45)</f>
        <v>19</v>
      </c>
      <c r="F46" s="7"/>
      <c r="G46" s="10"/>
      <c r="H46" s="7">
        <f>SUM(H43:H45)</f>
        <v>0</v>
      </c>
      <c r="I46" s="7">
        <f>SUM(I43:I45)</f>
        <v>0</v>
      </c>
      <c r="K46" s="70">
        <v>3</v>
      </c>
    </row>
    <row r="47" spans="1:13" ht="15.75" customHeight="1" thickBot="1" x14ac:dyDescent="0.35">
      <c r="B47" s="140" t="s">
        <v>86</v>
      </c>
      <c r="C47" s="141"/>
      <c r="D47" s="20" t="s">
        <v>104</v>
      </c>
      <c r="E47" s="24" t="s">
        <v>65</v>
      </c>
      <c r="F47" s="35" t="s">
        <v>65</v>
      </c>
      <c r="G47" s="24" t="s">
        <v>65</v>
      </c>
      <c r="H47" s="25" t="s">
        <v>65</v>
      </c>
      <c r="I47" s="25" t="s">
        <v>65</v>
      </c>
    </row>
    <row r="48" spans="1:13" ht="15" thickBot="1" x14ac:dyDescent="0.35">
      <c r="B48" s="142"/>
      <c r="C48" s="143"/>
      <c r="D48" s="62" t="s">
        <v>18</v>
      </c>
      <c r="E48" s="60" t="s">
        <v>65</v>
      </c>
      <c r="F48" s="36" t="s">
        <v>65</v>
      </c>
      <c r="G48" s="60" t="s">
        <v>65</v>
      </c>
      <c r="H48" s="66" t="s">
        <v>65</v>
      </c>
      <c r="I48" s="66" t="s">
        <v>65</v>
      </c>
      <c r="J48" s="1"/>
      <c r="K48" s="34" t="s">
        <v>92</v>
      </c>
      <c r="L48" s="1"/>
    </row>
    <row r="49" spans="2:12" ht="15" thickBot="1" x14ac:dyDescent="0.35">
      <c r="B49" s="3"/>
      <c r="C49" s="61"/>
      <c r="D49" s="62" t="s">
        <v>0</v>
      </c>
      <c r="E49" s="60" t="s">
        <v>65</v>
      </c>
      <c r="F49" s="36" t="s">
        <v>65</v>
      </c>
      <c r="G49" s="60" t="s">
        <v>65</v>
      </c>
      <c r="H49" s="66" t="s">
        <v>65</v>
      </c>
      <c r="I49" s="66" t="s">
        <v>65</v>
      </c>
      <c r="J49" s="1"/>
      <c r="K49" s="59" t="s">
        <v>94</v>
      </c>
      <c r="L49" s="1"/>
    </row>
    <row r="50" spans="2:12" ht="15" thickBot="1" x14ac:dyDescent="0.35">
      <c r="B50" s="3"/>
      <c r="C50" s="61"/>
      <c r="D50" s="62" t="s">
        <v>26</v>
      </c>
      <c r="E50" s="60" t="s">
        <v>65</v>
      </c>
      <c r="F50" s="36" t="s">
        <v>65</v>
      </c>
      <c r="G50" s="60" t="s">
        <v>65</v>
      </c>
      <c r="H50" s="66" t="s">
        <v>65</v>
      </c>
      <c r="I50" s="66" t="s">
        <v>65</v>
      </c>
      <c r="J50" s="1"/>
      <c r="L50" s="1"/>
    </row>
    <row r="51" spans="2:12" ht="15" thickBot="1" x14ac:dyDescent="0.35">
      <c r="B51" s="3"/>
      <c r="C51" s="61"/>
      <c r="D51" s="62" t="str">
        <f>IF(AND(D49="ENGR 1186",D50="ENGR 1187"),"ENGR 1188",IF(AND(D49="ENGR 1187",D50="ENGR 1186"),"ENGR 1188", "-"))</f>
        <v>-</v>
      </c>
      <c r="E51" s="60" t="s">
        <v>65</v>
      </c>
      <c r="F51" s="36" t="s">
        <v>65</v>
      </c>
      <c r="G51" s="60" t="s">
        <v>65</v>
      </c>
      <c r="H51" s="66" t="s">
        <v>65</v>
      </c>
      <c r="I51" s="66" t="s">
        <v>65</v>
      </c>
      <c r="J51" s="1"/>
      <c r="K51" s="34" t="s">
        <v>78</v>
      </c>
      <c r="L51" s="1"/>
    </row>
    <row r="52" spans="2:12" ht="15" thickBot="1" x14ac:dyDescent="0.35">
      <c r="B52" s="3"/>
      <c r="C52" s="61"/>
      <c r="D52" s="62" t="s">
        <v>16</v>
      </c>
      <c r="E52" s="60" t="s">
        <v>65</v>
      </c>
      <c r="F52" s="36" t="s">
        <v>65</v>
      </c>
      <c r="G52" s="60" t="s">
        <v>65</v>
      </c>
      <c r="H52" s="66" t="s">
        <v>65</v>
      </c>
      <c r="I52" s="66" t="s">
        <v>65</v>
      </c>
      <c r="K52" s="33" t="s">
        <v>103</v>
      </c>
    </row>
    <row r="53" spans="2:12" ht="15" thickBot="1" x14ac:dyDescent="0.35">
      <c r="B53" s="3"/>
      <c r="C53" s="61"/>
      <c r="D53" s="62" t="s">
        <v>20</v>
      </c>
      <c r="E53" s="60" t="s">
        <v>65</v>
      </c>
      <c r="F53" s="36" t="s">
        <v>65</v>
      </c>
      <c r="G53" s="60" t="s">
        <v>65</v>
      </c>
      <c r="H53" s="66" t="s">
        <v>65</v>
      </c>
      <c r="I53" s="66" t="s">
        <v>65</v>
      </c>
    </row>
    <row r="54" spans="2:12" ht="15" thickBot="1" x14ac:dyDescent="0.35">
      <c r="B54" s="3"/>
      <c r="C54" s="61"/>
      <c r="D54" s="62" t="str">
        <f>IF(D53="MATH 1152","MATH 2153","-")</f>
        <v>-</v>
      </c>
      <c r="E54" s="60" t="s">
        <v>65</v>
      </c>
      <c r="F54" s="36" t="s">
        <v>65</v>
      </c>
      <c r="G54" s="60" t="s">
        <v>65</v>
      </c>
      <c r="H54" s="66" t="s">
        <v>65</v>
      </c>
      <c r="I54" s="66" t="s">
        <v>65</v>
      </c>
      <c r="K54" s="7" t="s">
        <v>112</v>
      </c>
    </row>
    <row r="55" spans="2:12" ht="15" customHeight="1" thickBot="1" x14ac:dyDescent="0.35">
      <c r="B55" s="3"/>
      <c r="C55" s="61"/>
      <c r="D55" s="22" t="s">
        <v>17</v>
      </c>
      <c r="E55" s="63" t="s">
        <v>65</v>
      </c>
      <c r="F55" s="64" t="s">
        <v>65</v>
      </c>
      <c r="G55" s="63" t="s">
        <v>65</v>
      </c>
      <c r="H55" s="56" t="s">
        <v>65</v>
      </c>
      <c r="I55" s="56" t="s">
        <v>65</v>
      </c>
      <c r="K55" s="33" t="s">
        <v>115</v>
      </c>
    </row>
  </sheetData>
  <mergeCells count="12">
    <mergeCell ref="B43:C45"/>
    <mergeCell ref="B47:C48"/>
    <mergeCell ref="F9:F10"/>
    <mergeCell ref="D38:D39"/>
    <mergeCell ref="F38:F39"/>
    <mergeCell ref="B41:C41"/>
    <mergeCell ref="B42:C42"/>
    <mergeCell ref="B18:C19"/>
    <mergeCell ref="B12:C12"/>
    <mergeCell ref="B14:C16"/>
    <mergeCell ref="B13:C13"/>
    <mergeCell ref="D9:D10"/>
  </mergeCells>
  <conditionalFormatting sqref="G12 G15:G16 I12 I15:I16">
    <cfRule type="cellIs" dxfId="147" priority="34" operator="equal">
      <formula>"ERROR"</formula>
    </cfRule>
  </conditionalFormatting>
  <conditionalFormatting sqref="E18:E26">
    <cfRule type="cellIs" dxfId="146" priority="27" operator="equal">
      <formula>"ERROR"</formula>
    </cfRule>
  </conditionalFormatting>
  <conditionalFormatting sqref="G19:G26">
    <cfRule type="cellIs" dxfId="145" priority="26" operator="equal">
      <formula>"ERROR"</formula>
    </cfRule>
  </conditionalFormatting>
  <conditionalFormatting sqref="H19:H26">
    <cfRule type="cellIs" dxfId="144" priority="25" operator="equal">
      <formula>"ERROR"</formula>
    </cfRule>
  </conditionalFormatting>
  <conditionalFormatting sqref="I20:I26">
    <cfRule type="cellIs" dxfId="143" priority="24" operator="equal">
      <formula>"ERROR"</formula>
    </cfRule>
  </conditionalFormatting>
  <conditionalFormatting sqref="I19">
    <cfRule type="cellIs" dxfId="142" priority="23" operator="equal">
      <formula>"ERROR"</formula>
    </cfRule>
  </conditionalFormatting>
  <conditionalFormatting sqref="H18">
    <cfRule type="cellIs" dxfId="141" priority="22" operator="equal">
      <formula>"ERROR"</formula>
    </cfRule>
  </conditionalFormatting>
  <conditionalFormatting sqref="G14 I14">
    <cfRule type="cellIs" dxfId="140" priority="21" operator="equal">
      <formula>"ERROR"</formula>
    </cfRule>
  </conditionalFormatting>
  <conditionalFormatting sqref="H12">
    <cfRule type="cellIs" dxfId="139" priority="18" operator="equal">
      <formula>"ERROR"</formula>
    </cfRule>
  </conditionalFormatting>
  <conditionalFormatting sqref="H14:H16">
    <cfRule type="cellIs" dxfId="138" priority="17" operator="equal">
      <formula>"ERROR"</formula>
    </cfRule>
  </conditionalFormatting>
  <conditionalFormatting sqref="M10">
    <cfRule type="cellIs" dxfId="137" priority="54" operator="greaterThanOrEqual">
      <formula>$K$10</formula>
    </cfRule>
    <cfRule type="cellIs" dxfId="136" priority="55" operator="lessThan">
      <formula>$K$10</formula>
    </cfRule>
  </conditionalFormatting>
  <conditionalFormatting sqref="M15">
    <cfRule type="cellIs" dxfId="135" priority="56" operator="greaterThanOrEqual">
      <formula>$K$15</formula>
    </cfRule>
    <cfRule type="cellIs" dxfId="134" priority="57" operator="lessThan">
      <formula>$K$15</formula>
    </cfRule>
  </conditionalFormatting>
  <conditionalFormatting sqref="G41 G44:G45 I41 I44:I45">
    <cfRule type="cellIs" dxfId="133" priority="10" operator="equal">
      <formula>"ERROR"</formula>
    </cfRule>
  </conditionalFormatting>
  <conditionalFormatting sqref="E47:E55">
    <cfRule type="cellIs" dxfId="132" priority="9" operator="equal">
      <formula>"ERROR"</formula>
    </cfRule>
  </conditionalFormatting>
  <conditionalFormatting sqref="G48:G55">
    <cfRule type="cellIs" dxfId="131" priority="8" operator="equal">
      <formula>"ERROR"</formula>
    </cfRule>
  </conditionalFormatting>
  <conditionalFormatting sqref="H48:H55">
    <cfRule type="cellIs" dxfId="130" priority="7" operator="equal">
      <formula>"ERROR"</formula>
    </cfRule>
  </conditionalFormatting>
  <conditionalFormatting sqref="I49:I55">
    <cfRule type="cellIs" dxfId="129" priority="6" operator="equal">
      <formula>"ERROR"</formula>
    </cfRule>
  </conditionalFormatting>
  <conditionalFormatting sqref="I48">
    <cfRule type="cellIs" dxfId="128" priority="5" operator="equal">
      <formula>"ERROR"</formula>
    </cfRule>
  </conditionalFormatting>
  <conditionalFormatting sqref="H47">
    <cfRule type="cellIs" dxfId="127" priority="4" operator="equal">
      <formula>"ERROR"</formula>
    </cfRule>
  </conditionalFormatting>
  <conditionalFormatting sqref="G43 I43">
    <cfRule type="cellIs" dxfId="126" priority="3" operator="equal">
      <formula>"ERROR"</formula>
    </cfRule>
  </conditionalFormatting>
  <conditionalFormatting sqref="H41">
    <cfRule type="cellIs" dxfId="125" priority="2" operator="equal">
      <formula>"ERROR"</formula>
    </cfRule>
  </conditionalFormatting>
  <conditionalFormatting sqref="H43:H45">
    <cfRule type="cellIs" dxfId="124" priority="1" operator="equal">
      <formula>"ERROR"</formula>
    </cfRule>
  </conditionalFormatting>
  <conditionalFormatting sqref="M39">
    <cfRule type="cellIs" dxfId="123" priority="11" operator="greaterThanOrEqual">
      <formula>$K$39</formula>
    </cfRule>
    <cfRule type="cellIs" dxfId="122" priority="12" operator="lessThan">
      <formula>$K$39</formula>
    </cfRule>
  </conditionalFormatting>
  <conditionalFormatting sqref="M44">
    <cfRule type="cellIs" dxfId="121" priority="13" operator="greaterThanOrEqual">
      <formula>$K$44</formula>
    </cfRule>
    <cfRule type="cellIs" dxfId="120" priority="14" operator="lessThan">
      <formula>$K$44</formula>
    </cfRule>
  </conditionalFormatting>
  <dataValidations count="7">
    <dataValidation allowBlank="1" showInputMessage="1" errorTitle="Error" error="You must select one of these 2 course options." sqref="D25 D22 D54 D51"/>
    <dataValidation type="list" allowBlank="1" showInputMessage="1" showErrorMessage="1" sqref="D23 D52">
      <formula1>"MATH 1151, MATH 1161, MATH 1181H"</formula1>
    </dataValidation>
    <dataValidation type="list" allowBlank="1" showInputMessage="1" errorTitle="Error" error="You must select one of these 2 course options." sqref="D21 D50">
      <formula1>"ENGR 1182, ENGR 1282H, ENGR 1186, ENGR 1187, ENGR 1188"</formula1>
    </dataValidation>
    <dataValidation type="list" allowBlank="1" errorTitle="Error" error="You must select one of these 2 course options." prompt="Select FE or FEH course taken" sqref="D20 D49">
      <formula1>"ENGR 1181, ENGR 1281H, ENGR 1186, ENGR 1187, ENGR 1188"</formula1>
    </dataValidation>
    <dataValidation type="list" allowBlank="1" showInputMessage="1" showErrorMessage="1" sqref="D24 D53">
      <formula1>"MATH 1172, MATH 1152, MATH 2162, MATH 2182H"</formula1>
    </dataValidation>
    <dataValidation type="list" allowBlank="1" showInputMessage="1" showErrorMessage="1" sqref="F18:F26 F47:F55">
      <formula1>"-, I Have Credit, I Am Currently Taking, I D Not Have Credit"</formula1>
    </dataValidation>
    <dataValidation type="list" allowBlank="1" showInputMessage="1" errorTitle="Error" error="You must select one of these 2 course options." sqref="D26 D55">
      <formula1>"PHYSICS 1250, PHYSICS 1250H, PHYSICS 1260"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'#ref#'!$D$2:$D$16</xm:f>
          </x14:formula1>
          <xm:sqref>F12 F14:F16 F41 F43:F45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election activeCell="K51" sqref="K51"/>
    </sheetView>
  </sheetViews>
  <sheetFormatPr defaultRowHeight="14.4" x14ac:dyDescent="0.3"/>
  <cols>
    <col min="1" max="1" width="7.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0" max="10" width="14.88671875" customWidth="1"/>
    <col min="11" max="11" width="42.33203125" customWidth="1"/>
    <col min="12" max="12" width="3.33203125" customWidth="1"/>
    <col min="13" max="13" width="23.33203125" customWidth="1"/>
  </cols>
  <sheetData>
    <row r="1" spans="1:12" ht="21" x14ac:dyDescent="0.3">
      <c r="A1" s="18" t="s">
        <v>130</v>
      </c>
      <c r="K1" s="89" t="s">
        <v>114</v>
      </c>
    </row>
    <row r="2" spans="1:12" s="112" customFormat="1" x14ac:dyDescent="0.3">
      <c r="K2" s="113"/>
    </row>
    <row r="3" spans="1:12" s="112" customFormat="1" x14ac:dyDescent="0.3">
      <c r="A3" s="1" t="s">
        <v>121</v>
      </c>
      <c r="K3" s="113"/>
    </row>
    <row r="4" spans="1:12" s="112" customFormat="1" ht="15" thickBot="1" x14ac:dyDescent="0.35">
      <c r="A4" s="19" t="s">
        <v>74</v>
      </c>
      <c r="K4" s="113"/>
    </row>
    <row r="5" spans="1:12" s="112" customFormat="1" ht="15" thickBot="1" x14ac:dyDescent="0.35">
      <c r="A5" s="121" t="s">
        <v>174</v>
      </c>
      <c r="K5" s="34" t="s">
        <v>83</v>
      </c>
    </row>
    <row r="6" spans="1:12" s="112" customFormat="1" ht="15" thickBot="1" x14ac:dyDescent="0.35">
      <c r="A6" s="121" t="s">
        <v>175</v>
      </c>
      <c r="K6" s="33">
        <v>3.2</v>
      </c>
    </row>
    <row r="7" spans="1:12" ht="15" thickBot="1" x14ac:dyDescent="0.35">
      <c r="A7" s="112" t="s">
        <v>176</v>
      </c>
      <c r="K7" s="2" t="s">
        <v>91</v>
      </c>
    </row>
    <row r="8" spans="1:12" ht="15" thickBot="1" x14ac:dyDescent="0.35">
      <c r="K8" s="67" t="s">
        <v>71</v>
      </c>
    </row>
    <row r="9" spans="1:12" x14ac:dyDescent="0.3">
      <c r="A9" s="17"/>
      <c r="D9" s="159" t="s">
        <v>72</v>
      </c>
      <c r="F9" s="161" t="s">
        <v>75</v>
      </c>
      <c r="K9" s="68">
        <v>2.9</v>
      </c>
    </row>
    <row r="10" spans="1:12" ht="15" thickBot="1" x14ac:dyDescent="0.35">
      <c r="A10" s="40"/>
      <c r="B10" s="40"/>
      <c r="C10" s="40"/>
      <c r="D10" s="160"/>
      <c r="E10" s="40"/>
      <c r="F10" s="162"/>
      <c r="G10" s="40"/>
      <c r="H10" s="40"/>
      <c r="I10" s="40"/>
      <c r="J10" s="40"/>
      <c r="K10" s="69" t="s">
        <v>83</v>
      </c>
    </row>
    <row r="11" spans="1:12" ht="15.75" customHeight="1" thickBot="1" x14ac:dyDescent="0.35">
      <c r="B11" s="1"/>
      <c r="C11" s="1"/>
      <c r="D11" s="42" t="s">
        <v>1</v>
      </c>
      <c r="E11" s="43" t="s">
        <v>2</v>
      </c>
      <c r="F11" s="44" t="s">
        <v>70</v>
      </c>
      <c r="G11" s="43" t="s">
        <v>63</v>
      </c>
      <c r="H11" s="44" t="s">
        <v>64</v>
      </c>
      <c r="I11" s="43" t="s">
        <v>19</v>
      </c>
      <c r="J11" s="1"/>
      <c r="K11" s="70">
        <v>2</v>
      </c>
      <c r="L11" s="1"/>
    </row>
    <row r="12" spans="1:12" ht="15.75" customHeight="1" thickBot="1" x14ac:dyDescent="0.35">
      <c r="B12" s="3"/>
      <c r="C12" s="137" t="s">
        <v>68</v>
      </c>
      <c r="D12" s="32" t="s">
        <v>0</v>
      </c>
      <c r="E12" s="12">
        <f>VLOOKUP(D12,'#ref#'!$A:$B,2,FALSE)</f>
        <v>2</v>
      </c>
      <c r="F12" s="35" t="s">
        <v>65</v>
      </c>
      <c r="G12" s="12" t="str">
        <f>VLOOKUP(F12,'#ref#'!D:E,2,FALSE)</f>
        <v>-</v>
      </c>
      <c r="H12" s="13" t="str">
        <f t="shared" ref="H12:H21" si="0">IF(G12="-","-",E12*G12)</f>
        <v>-</v>
      </c>
      <c r="I12" s="13" t="str">
        <f t="shared" ref="I12:I21" si="1">IF(OR(F12="-",F12="Transfer",F12="EM"),"-",E12)</f>
        <v>-</v>
      </c>
    </row>
    <row r="13" spans="1:12" ht="15" thickBot="1" x14ac:dyDescent="0.35">
      <c r="B13" s="3"/>
      <c r="C13" s="138"/>
      <c r="D13" s="5" t="s">
        <v>26</v>
      </c>
      <c r="E13" s="12">
        <f>VLOOKUP(D13,'#ref#'!$A:$B,2,FALSE)</f>
        <v>2</v>
      </c>
      <c r="F13" s="36" t="s">
        <v>65</v>
      </c>
      <c r="G13" s="12" t="str">
        <f>VLOOKUP(F13,'#ref#'!D:E,2,FALSE)</f>
        <v>-</v>
      </c>
      <c r="H13" s="13" t="str">
        <f t="shared" si="0"/>
        <v>-</v>
      </c>
      <c r="I13" s="13" t="str">
        <f t="shared" si="1"/>
        <v>-</v>
      </c>
      <c r="K13" s="34" t="s">
        <v>92</v>
      </c>
    </row>
    <row r="14" spans="1:12" ht="15" customHeight="1" x14ac:dyDescent="0.3">
      <c r="B14" s="3"/>
      <c r="C14" s="138"/>
      <c r="D14" s="5" t="str">
        <f>IF(AND(D12="ENGR 1186",D13="ENGR 1187"),"ENGR 1188",IF(AND(D12="ENGR 1187",D13="ENGR 1186"),"ENGR 1188", "-"))</f>
        <v>-</v>
      </c>
      <c r="E14" s="12" t="str">
        <f>VLOOKUP(D14,'#ref#'!$A:$B,2,FALSE)</f>
        <v>-</v>
      </c>
      <c r="F14" s="36" t="s">
        <v>65</v>
      </c>
      <c r="G14" s="12" t="str">
        <f>VLOOKUP(F14,'#ref#'!D:E,2,FALSE)</f>
        <v>-</v>
      </c>
      <c r="H14" s="13" t="str">
        <f t="shared" si="0"/>
        <v>-</v>
      </c>
      <c r="I14" s="13" t="str">
        <f t="shared" si="1"/>
        <v>-</v>
      </c>
      <c r="K14" s="57" t="s">
        <v>94</v>
      </c>
    </row>
    <row r="15" spans="1:12" ht="15" customHeight="1" thickBot="1" x14ac:dyDescent="0.35">
      <c r="B15" s="3"/>
      <c r="C15" s="138"/>
      <c r="D15" s="5" t="s">
        <v>16</v>
      </c>
      <c r="E15" s="12">
        <f>VLOOKUP(D15,'#ref#'!$A:$B,2,FALSE)</f>
        <v>5</v>
      </c>
      <c r="F15" s="36" t="s">
        <v>65</v>
      </c>
      <c r="G15" s="12" t="str">
        <f>VLOOKUP(F15,'#ref#'!D:E,2,FALSE)</f>
        <v>-</v>
      </c>
      <c r="H15" s="13" t="str">
        <f t="shared" si="0"/>
        <v>-</v>
      </c>
      <c r="I15" s="13" t="str">
        <f t="shared" si="1"/>
        <v>-</v>
      </c>
      <c r="K15" s="58" t="s">
        <v>93</v>
      </c>
    </row>
    <row r="16" spans="1:12" ht="15" thickBot="1" x14ac:dyDescent="0.35">
      <c r="B16" s="3"/>
      <c r="C16" s="138"/>
      <c r="D16" s="5" t="s">
        <v>20</v>
      </c>
      <c r="E16" s="12">
        <f>VLOOKUP(D16,'#ref#'!$A:$B,2,FALSE)</f>
        <v>5</v>
      </c>
      <c r="F16" s="36" t="s">
        <v>65</v>
      </c>
      <c r="G16" s="12" t="str">
        <f>VLOOKUP(F16,'#ref#'!D:E,2,FALSE)</f>
        <v>-</v>
      </c>
      <c r="H16" s="13" t="str">
        <f t="shared" si="0"/>
        <v>-</v>
      </c>
      <c r="I16" s="13" t="str">
        <f t="shared" si="1"/>
        <v>-</v>
      </c>
    </row>
    <row r="17" spans="1:12" ht="15" thickBot="1" x14ac:dyDescent="0.35">
      <c r="B17" s="3"/>
      <c r="C17" s="138"/>
      <c r="D17" s="5" t="str">
        <f>IF(D16="MATH 1152","MATH 2153","-")</f>
        <v>-</v>
      </c>
      <c r="E17" s="12" t="str">
        <f>VLOOKUP(D17,'#ref#'!$A:$B,2,FALSE)</f>
        <v>-</v>
      </c>
      <c r="F17" s="36" t="s">
        <v>65</v>
      </c>
      <c r="G17" s="12" t="str">
        <f>VLOOKUP(F17,'#ref#'!D:E,2,FALSE)</f>
        <v>-</v>
      </c>
      <c r="H17" s="13" t="str">
        <f t="shared" si="0"/>
        <v>-</v>
      </c>
      <c r="I17" s="13" t="str">
        <f t="shared" si="1"/>
        <v>-</v>
      </c>
      <c r="K17" s="34" t="s">
        <v>78</v>
      </c>
    </row>
    <row r="18" spans="1:12" ht="15.75" customHeight="1" thickBot="1" x14ac:dyDescent="0.35">
      <c r="B18" s="3"/>
      <c r="C18" s="138"/>
      <c r="D18" s="5" t="s">
        <v>17</v>
      </c>
      <c r="E18" s="12">
        <f>VLOOKUP(D18,'#ref#'!$A:$B,2,FALSE)</f>
        <v>5</v>
      </c>
      <c r="F18" s="36" t="s">
        <v>65</v>
      </c>
      <c r="G18" s="12" t="str">
        <f>VLOOKUP(F18,'#ref#'!D:E,2,FALSE)</f>
        <v>-</v>
      </c>
      <c r="H18" s="13" t="str">
        <f t="shared" si="0"/>
        <v>-</v>
      </c>
      <c r="I18" s="13" t="str">
        <f t="shared" si="1"/>
        <v>-</v>
      </c>
      <c r="K18" s="33" t="s">
        <v>103</v>
      </c>
    </row>
    <row r="19" spans="1:12" ht="15" thickBot="1" x14ac:dyDescent="0.35">
      <c r="B19" s="3"/>
      <c r="C19" s="138"/>
      <c r="D19" s="5" t="s">
        <v>22</v>
      </c>
      <c r="E19" s="12">
        <f>VLOOKUP(D19,'#ref#'!$A:$B,2,FALSE)</f>
        <v>5</v>
      </c>
      <c r="F19" s="36" t="s">
        <v>65</v>
      </c>
      <c r="G19" s="12" t="str">
        <f>VLOOKUP(F19,'#ref#'!D:E,2,FALSE)</f>
        <v>-</v>
      </c>
      <c r="H19" s="13" t="str">
        <f t="shared" si="0"/>
        <v>-</v>
      </c>
      <c r="I19" s="13" t="str">
        <f t="shared" si="1"/>
        <v>-</v>
      </c>
      <c r="J19" s="1"/>
      <c r="L19" s="1"/>
    </row>
    <row r="20" spans="1:12" ht="15" thickBot="1" x14ac:dyDescent="0.35">
      <c r="B20" s="3"/>
      <c r="C20" s="138"/>
      <c r="D20" s="5" t="s">
        <v>23</v>
      </c>
      <c r="E20" s="12">
        <f>VLOOKUP(D20,'#ref#'!$A:$B,2,FALSE)</f>
        <v>4</v>
      </c>
      <c r="F20" s="36" t="s">
        <v>65</v>
      </c>
      <c r="G20" s="12" t="str">
        <f>VLOOKUP(F20,'#ref#'!D:E,2,FALSE)</f>
        <v>-</v>
      </c>
      <c r="H20" s="13" t="str">
        <f t="shared" si="0"/>
        <v>-</v>
      </c>
      <c r="I20" s="13" t="str">
        <f t="shared" si="1"/>
        <v>-</v>
      </c>
      <c r="J20" s="1"/>
      <c r="K20" s="7" t="s">
        <v>112</v>
      </c>
      <c r="L20" s="1"/>
    </row>
    <row r="21" spans="1:12" ht="15" thickBot="1" x14ac:dyDescent="0.35">
      <c r="B21" s="3"/>
      <c r="C21" s="139"/>
      <c r="D21" s="55" t="str">
        <f>IF(D12="ENGR 1281H","-","CSE 1222")</f>
        <v>CSE 1222</v>
      </c>
      <c r="E21" s="12">
        <f>VLOOKUP(D21,'#ref#'!$A:$B,2,FALSE)</f>
        <v>3</v>
      </c>
      <c r="F21" s="36" t="s">
        <v>65</v>
      </c>
      <c r="G21" s="12" t="str">
        <f>VLOOKUP(F21,'#ref#'!D:E,2,FALSE)</f>
        <v>-</v>
      </c>
      <c r="H21" s="13" t="str">
        <f t="shared" si="0"/>
        <v>-</v>
      </c>
      <c r="I21" s="13" t="str">
        <f t="shared" si="1"/>
        <v>-</v>
      </c>
      <c r="J21" s="1"/>
      <c r="K21" s="33" t="s">
        <v>115</v>
      </c>
      <c r="L21" s="1"/>
    </row>
    <row r="22" spans="1:12" ht="15" thickBot="1" x14ac:dyDescent="0.35">
      <c r="B22" s="140" t="s">
        <v>86</v>
      </c>
      <c r="C22" s="141"/>
      <c r="D22" s="54" t="s">
        <v>104</v>
      </c>
      <c r="E22" s="24" t="s">
        <v>65</v>
      </c>
      <c r="F22" s="38" t="s">
        <v>65</v>
      </c>
      <c r="G22" s="24" t="s">
        <v>65</v>
      </c>
      <c r="H22" s="25" t="s">
        <v>65</v>
      </c>
      <c r="I22" s="26" t="s">
        <v>65</v>
      </c>
      <c r="J22" s="1"/>
      <c r="L22" s="1"/>
    </row>
    <row r="23" spans="1:12" ht="15" thickBot="1" x14ac:dyDescent="0.35">
      <c r="B23" s="142"/>
      <c r="C23" s="143"/>
      <c r="D23" s="30" t="s">
        <v>18</v>
      </c>
      <c r="E23" s="29" t="s">
        <v>65</v>
      </c>
      <c r="F23" s="39" t="s">
        <v>65</v>
      </c>
      <c r="G23" s="23" t="s">
        <v>65</v>
      </c>
      <c r="H23" s="27" t="s">
        <v>65</v>
      </c>
      <c r="I23" s="28" t="s">
        <v>65</v>
      </c>
      <c r="J23" s="1"/>
      <c r="K23" s="41" t="s">
        <v>77</v>
      </c>
      <c r="L23" s="1"/>
    </row>
    <row r="24" spans="1:12" ht="15" thickBot="1" x14ac:dyDescent="0.35">
      <c r="C24" s="15"/>
      <c r="D24" s="9" t="s">
        <v>66</v>
      </c>
      <c r="E24" s="10">
        <f>SUM(E12:E19)</f>
        <v>24</v>
      </c>
      <c r="F24" s="7"/>
      <c r="G24" s="11"/>
      <c r="H24" s="10">
        <f>SUM(H12:H21)</f>
        <v>0</v>
      </c>
      <c r="I24" s="7">
        <f>SUM(I12:I21)</f>
        <v>0</v>
      </c>
      <c r="K24" s="6">
        <f>IF(I24=0, 0,H24/I24)</f>
        <v>0</v>
      </c>
    </row>
    <row r="25" spans="1:12" x14ac:dyDescent="0.3">
      <c r="C25" s="15"/>
      <c r="E25" s="2"/>
      <c r="F25" s="2"/>
      <c r="G25" s="2"/>
      <c r="H25" s="2"/>
      <c r="I25" s="2"/>
    </row>
    <row r="26" spans="1:12" s="110" customFormat="1" x14ac:dyDescent="0.3">
      <c r="C26" s="117"/>
      <c r="E26" s="114"/>
      <c r="F26" s="114"/>
      <c r="G26" s="114"/>
      <c r="H26" s="114"/>
      <c r="I26" s="114"/>
    </row>
    <row r="27" spans="1:12" ht="15" customHeight="1" x14ac:dyDescent="0.3">
      <c r="C27" s="53"/>
      <c r="D27" s="53"/>
      <c r="E27" s="53"/>
      <c r="F27" s="53"/>
      <c r="G27" s="53"/>
      <c r="H27" s="53"/>
      <c r="I27" s="53"/>
    </row>
    <row r="28" spans="1:12" ht="21" x14ac:dyDescent="0.3">
      <c r="A28" s="18" t="s">
        <v>130</v>
      </c>
      <c r="K28" s="89" t="s">
        <v>165</v>
      </c>
    </row>
    <row r="29" spans="1:12" s="112" customFormat="1" x14ac:dyDescent="0.3">
      <c r="K29" s="113"/>
    </row>
    <row r="30" spans="1:12" s="112" customFormat="1" x14ac:dyDescent="0.3">
      <c r="A30" s="1" t="s">
        <v>121</v>
      </c>
      <c r="K30" s="113"/>
    </row>
    <row r="31" spans="1:12" ht="15" thickBot="1" x14ac:dyDescent="0.35">
      <c r="A31" s="19" t="s">
        <v>166</v>
      </c>
    </row>
    <row r="32" spans="1:12" s="112" customFormat="1" ht="15" thickBot="1" x14ac:dyDescent="0.35">
      <c r="A32" s="121" t="s">
        <v>174</v>
      </c>
      <c r="K32" s="34" t="s">
        <v>83</v>
      </c>
    </row>
    <row r="33" spans="1:12" s="112" customFormat="1" ht="15" thickBot="1" x14ac:dyDescent="0.35">
      <c r="A33" s="121" t="s">
        <v>175</v>
      </c>
      <c r="K33" s="33">
        <v>3.2</v>
      </c>
    </row>
    <row r="34" spans="1:12" ht="15" thickBot="1" x14ac:dyDescent="0.35">
      <c r="A34" s="112" t="s">
        <v>176</v>
      </c>
      <c r="K34" s="2" t="s">
        <v>91</v>
      </c>
    </row>
    <row r="35" spans="1:12" ht="15" thickBot="1" x14ac:dyDescent="0.35">
      <c r="K35" s="67" t="s">
        <v>71</v>
      </c>
    </row>
    <row r="36" spans="1:12" x14ac:dyDescent="0.3">
      <c r="A36" s="17"/>
      <c r="D36" s="159" t="s">
        <v>72</v>
      </c>
      <c r="F36" s="161" t="s">
        <v>75</v>
      </c>
      <c r="K36" s="68">
        <v>2.9</v>
      </c>
    </row>
    <row r="37" spans="1:12" ht="15" thickBot="1" x14ac:dyDescent="0.35">
      <c r="A37" s="40"/>
      <c r="B37" s="40"/>
      <c r="C37" s="40"/>
      <c r="D37" s="160"/>
      <c r="E37" s="40"/>
      <c r="F37" s="162"/>
      <c r="G37" s="40"/>
      <c r="H37" s="40"/>
      <c r="I37" s="40"/>
      <c r="J37" s="40"/>
      <c r="K37" s="69" t="s">
        <v>83</v>
      </c>
    </row>
    <row r="38" spans="1:12" ht="15.75" customHeight="1" thickBot="1" x14ac:dyDescent="0.35">
      <c r="B38" s="1"/>
      <c r="C38" s="1"/>
      <c r="D38" s="42" t="s">
        <v>1</v>
      </c>
      <c r="E38" s="43" t="s">
        <v>2</v>
      </c>
      <c r="F38" s="44" t="s">
        <v>70</v>
      </c>
      <c r="G38" s="43" t="s">
        <v>63</v>
      </c>
      <c r="H38" s="44" t="s">
        <v>64</v>
      </c>
      <c r="I38" s="43" t="s">
        <v>19</v>
      </c>
      <c r="J38" s="1"/>
      <c r="K38" s="70">
        <v>2</v>
      </c>
      <c r="L38" s="1"/>
    </row>
    <row r="39" spans="1:12" ht="15.75" customHeight="1" thickBot="1" x14ac:dyDescent="0.35">
      <c r="B39" s="3"/>
      <c r="C39" s="137" t="s">
        <v>68</v>
      </c>
      <c r="D39" s="32" t="s">
        <v>0</v>
      </c>
      <c r="E39" s="12">
        <f>VLOOKUP(D39,'#ref#'!$A:$B,2,FALSE)</f>
        <v>2</v>
      </c>
      <c r="F39" s="35" t="s">
        <v>65</v>
      </c>
      <c r="G39" s="12" t="str">
        <f>VLOOKUP(F39,'#ref#'!D:E,2,FALSE)</f>
        <v>-</v>
      </c>
      <c r="H39" s="13" t="str">
        <f t="shared" ref="H39:H48" si="2">IF(G39="-","-",E39*G39)</f>
        <v>-</v>
      </c>
      <c r="I39" s="13" t="str">
        <f t="shared" ref="I39:I48" si="3">IF(OR(F39="-",F39="Transfer",F39="EM"),"-",E39)</f>
        <v>-</v>
      </c>
    </row>
    <row r="40" spans="1:12" ht="15" thickBot="1" x14ac:dyDescent="0.35">
      <c r="B40" s="3"/>
      <c r="C40" s="138"/>
      <c r="D40" s="5" t="s">
        <v>26</v>
      </c>
      <c r="E40" s="12">
        <f>VLOOKUP(D40,'#ref#'!$A:$B,2,FALSE)</f>
        <v>2</v>
      </c>
      <c r="F40" s="36" t="s">
        <v>65</v>
      </c>
      <c r="G40" s="12" t="str">
        <f>VLOOKUP(F40,'#ref#'!D:E,2,FALSE)</f>
        <v>-</v>
      </c>
      <c r="H40" s="13" t="str">
        <f t="shared" si="2"/>
        <v>-</v>
      </c>
      <c r="I40" s="13" t="str">
        <f t="shared" si="3"/>
        <v>-</v>
      </c>
      <c r="K40" s="34" t="s">
        <v>92</v>
      </c>
    </row>
    <row r="41" spans="1:12" ht="15" customHeight="1" x14ac:dyDescent="0.3">
      <c r="B41" s="3"/>
      <c r="C41" s="138"/>
      <c r="D41" s="5" t="str">
        <f>IF(AND(D39="ENGR 1186",D40="ENGR 1187"),"ENGR 1188",IF(AND(D39="ENGR 1187",D40="ENGR 1186"),"ENGR 1188", "-"))</f>
        <v>-</v>
      </c>
      <c r="E41" s="12" t="str">
        <f>VLOOKUP(D41,'#ref#'!$A:$B,2,FALSE)</f>
        <v>-</v>
      </c>
      <c r="F41" s="36" t="s">
        <v>65</v>
      </c>
      <c r="G41" s="12" t="str">
        <f>VLOOKUP(F41,'#ref#'!D:E,2,FALSE)</f>
        <v>-</v>
      </c>
      <c r="H41" s="13" t="str">
        <f t="shared" si="2"/>
        <v>-</v>
      </c>
      <c r="I41" s="13" t="str">
        <f t="shared" si="3"/>
        <v>-</v>
      </c>
      <c r="K41" s="57" t="s">
        <v>94</v>
      </c>
    </row>
    <row r="42" spans="1:12" ht="15" customHeight="1" thickBot="1" x14ac:dyDescent="0.35">
      <c r="B42" s="3"/>
      <c r="C42" s="138"/>
      <c r="D42" s="5" t="s">
        <v>16</v>
      </c>
      <c r="E42" s="12">
        <f>VLOOKUP(D42,'#ref#'!$A:$B,2,FALSE)</f>
        <v>5</v>
      </c>
      <c r="F42" s="36" t="s">
        <v>65</v>
      </c>
      <c r="G42" s="12" t="str">
        <f>VLOOKUP(F42,'#ref#'!D:E,2,FALSE)</f>
        <v>-</v>
      </c>
      <c r="H42" s="13" t="str">
        <f t="shared" si="2"/>
        <v>-</v>
      </c>
      <c r="I42" s="13" t="str">
        <f t="shared" si="3"/>
        <v>-</v>
      </c>
      <c r="K42" s="58" t="s">
        <v>93</v>
      </c>
    </row>
    <row r="43" spans="1:12" ht="15" thickBot="1" x14ac:dyDescent="0.35">
      <c r="B43" s="3"/>
      <c r="C43" s="138"/>
      <c r="D43" s="5" t="s">
        <v>20</v>
      </c>
      <c r="E43" s="12">
        <f>VLOOKUP(D43,'#ref#'!$A:$B,2,FALSE)</f>
        <v>5</v>
      </c>
      <c r="F43" s="36" t="s">
        <v>65</v>
      </c>
      <c r="G43" s="12" t="str">
        <f>VLOOKUP(F43,'#ref#'!D:E,2,FALSE)</f>
        <v>-</v>
      </c>
      <c r="H43" s="13" t="str">
        <f t="shared" si="2"/>
        <v>-</v>
      </c>
      <c r="I43" s="13" t="str">
        <f t="shared" si="3"/>
        <v>-</v>
      </c>
    </row>
    <row r="44" spans="1:12" ht="15" thickBot="1" x14ac:dyDescent="0.35">
      <c r="B44" s="3"/>
      <c r="C44" s="138"/>
      <c r="D44" s="5" t="str">
        <f>IF(D43="MATH 1152","MATH 2153","-")</f>
        <v>-</v>
      </c>
      <c r="E44" s="12" t="str">
        <f>VLOOKUP(D44,'#ref#'!$A:$B,2,FALSE)</f>
        <v>-</v>
      </c>
      <c r="F44" s="36" t="s">
        <v>65</v>
      </c>
      <c r="G44" s="12" t="str">
        <f>VLOOKUP(F44,'#ref#'!D:E,2,FALSE)</f>
        <v>-</v>
      </c>
      <c r="H44" s="13" t="str">
        <f t="shared" si="2"/>
        <v>-</v>
      </c>
      <c r="I44" s="13" t="str">
        <f t="shared" si="3"/>
        <v>-</v>
      </c>
      <c r="K44" s="34" t="s">
        <v>78</v>
      </c>
    </row>
    <row r="45" spans="1:12" ht="15.75" customHeight="1" thickBot="1" x14ac:dyDescent="0.35">
      <c r="B45" s="3"/>
      <c r="C45" s="138"/>
      <c r="D45" s="5" t="s">
        <v>17</v>
      </c>
      <c r="E45" s="12">
        <f>VLOOKUP(D45,'#ref#'!$A:$B,2,FALSE)</f>
        <v>5</v>
      </c>
      <c r="F45" s="36" t="s">
        <v>65</v>
      </c>
      <c r="G45" s="12" t="str">
        <f>VLOOKUP(F45,'#ref#'!D:E,2,FALSE)</f>
        <v>-</v>
      </c>
      <c r="H45" s="13" t="str">
        <f t="shared" si="2"/>
        <v>-</v>
      </c>
      <c r="I45" s="13" t="str">
        <f t="shared" si="3"/>
        <v>-</v>
      </c>
      <c r="K45" s="33" t="s">
        <v>103</v>
      </c>
    </row>
    <row r="46" spans="1:12" ht="15" thickBot="1" x14ac:dyDescent="0.35">
      <c r="B46" s="3"/>
      <c r="C46" s="138"/>
      <c r="D46" s="5" t="s">
        <v>22</v>
      </c>
      <c r="E46" s="12">
        <f>VLOOKUP(D46,'#ref#'!$A:$B,2,FALSE)</f>
        <v>5</v>
      </c>
      <c r="F46" s="36" t="s">
        <v>65</v>
      </c>
      <c r="G46" s="12" t="str">
        <f>VLOOKUP(F46,'#ref#'!D:E,2,FALSE)</f>
        <v>-</v>
      </c>
      <c r="H46" s="13" t="str">
        <f t="shared" si="2"/>
        <v>-</v>
      </c>
      <c r="I46" s="13" t="str">
        <f t="shared" si="3"/>
        <v>-</v>
      </c>
      <c r="J46" s="1"/>
      <c r="L46" s="1"/>
    </row>
    <row r="47" spans="1:12" ht="15" thickBot="1" x14ac:dyDescent="0.35">
      <c r="B47" s="3"/>
      <c r="C47" s="138"/>
      <c r="D47" s="5" t="s">
        <v>23</v>
      </c>
      <c r="E47" s="12">
        <f>VLOOKUP(D47,'#ref#'!$A:$B,2,FALSE)</f>
        <v>4</v>
      </c>
      <c r="F47" s="36" t="s">
        <v>65</v>
      </c>
      <c r="G47" s="12" t="str">
        <f>VLOOKUP(F47,'#ref#'!D:E,2,FALSE)</f>
        <v>-</v>
      </c>
      <c r="H47" s="13" t="str">
        <f t="shared" si="2"/>
        <v>-</v>
      </c>
      <c r="I47" s="13" t="str">
        <f t="shared" si="3"/>
        <v>-</v>
      </c>
      <c r="J47" s="1"/>
      <c r="K47" s="7" t="s">
        <v>112</v>
      </c>
      <c r="L47" s="1"/>
    </row>
    <row r="48" spans="1:12" ht="15" thickBot="1" x14ac:dyDescent="0.35">
      <c r="B48" s="3"/>
      <c r="C48" s="139"/>
      <c r="D48" s="55" t="str">
        <f>IF(D39="ENGR 1281H","-","CSE 1222")</f>
        <v>CSE 1222</v>
      </c>
      <c r="E48" s="12">
        <f>VLOOKUP(D48,'#ref#'!$A:$B,2,FALSE)</f>
        <v>3</v>
      </c>
      <c r="F48" s="36" t="s">
        <v>65</v>
      </c>
      <c r="G48" s="12" t="str">
        <f>VLOOKUP(F48,'#ref#'!D:E,2,FALSE)</f>
        <v>-</v>
      </c>
      <c r="H48" s="13" t="str">
        <f t="shared" si="2"/>
        <v>-</v>
      </c>
      <c r="I48" s="13" t="str">
        <f t="shared" si="3"/>
        <v>-</v>
      </c>
      <c r="J48" s="1"/>
      <c r="K48" s="33" t="s">
        <v>115</v>
      </c>
      <c r="L48" s="1"/>
    </row>
    <row r="49" spans="2:12" ht="15" thickBot="1" x14ac:dyDescent="0.35">
      <c r="B49" s="140" t="s">
        <v>86</v>
      </c>
      <c r="C49" s="141"/>
      <c r="D49" s="54" t="s">
        <v>104</v>
      </c>
      <c r="E49" s="24" t="s">
        <v>65</v>
      </c>
      <c r="F49" s="38" t="s">
        <v>65</v>
      </c>
      <c r="G49" s="24" t="s">
        <v>65</v>
      </c>
      <c r="H49" s="25" t="s">
        <v>65</v>
      </c>
      <c r="I49" s="26" t="s">
        <v>65</v>
      </c>
      <c r="J49" s="1"/>
      <c r="L49" s="1"/>
    </row>
    <row r="50" spans="2:12" ht="15" thickBot="1" x14ac:dyDescent="0.35">
      <c r="B50" s="142"/>
      <c r="C50" s="143"/>
      <c r="D50" s="30" t="s">
        <v>18</v>
      </c>
      <c r="E50" s="29" t="s">
        <v>65</v>
      </c>
      <c r="F50" s="39" t="s">
        <v>65</v>
      </c>
      <c r="G50" s="23" t="s">
        <v>65</v>
      </c>
      <c r="H50" s="27" t="s">
        <v>65</v>
      </c>
      <c r="I50" s="28" t="s">
        <v>65</v>
      </c>
      <c r="J50" s="1"/>
      <c r="K50" s="41" t="s">
        <v>77</v>
      </c>
      <c r="L50" s="1"/>
    </row>
    <row r="51" spans="2:12" ht="15" thickBot="1" x14ac:dyDescent="0.35">
      <c r="C51" s="15"/>
      <c r="D51" s="9" t="s">
        <v>66</v>
      </c>
      <c r="E51" s="10">
        <f>SUM(E39:E46)</f>
        <v>24</v>
      </c>
      <c r="F51" s="7"/>
      <c r="G51" s="11"/>
      <c r="H51" s="10">
        <f>SUM(H39:H48)</f>
        <v>0</v>
      </c>
      <c r="I51" s="7">
        <f>SUM(I39:I48)</f>
        <v>0</v>
      </c>
      <c r="K51" s="6">
        <f>IF(I51=0, 0,H51/I51)</f>
        <v>0</v>
      </c>
    </row>
    <row r="52" spans="2:12" x14ac:dyDescent="0.3">
      <c r="C52" s="15"/>
      <c r="E52" s="2"/>
      <c r="F52" s="2"/>
      <c r="G52" s="2"/>
      <c r="H52" s="2"/>
      <c r="I52" s="2"/>
    </row>
  </sheetData>
  <mergeCells count="8">
    <mergeCell ref="C39:C48"/>
    <mergeCell ref="B49:C50"/>
    <mergeCell ref="B22:C23"/>
    <mergeCell ref="C12:C21"/>
    <mergeCell ref="F9:F10"/>
    <mergeCell ref="D9:D10"/>
    <mergeCell ref="D36:D37"/>
    <mergeCell ref="F36:F37"/>
  </mergeCells>
  <conditionalFormatting sqref="G12:G18 G20:G21 H12:I21">
    <cfRule type="cellIs" dxfId="119" priority="12" operator="equal">
      <formula>"ERROR"</formula>
    </cfRule>
  </conditionalFormatting>
  <conditionalFormatting sqref="G19">
    <cfRule type="cellIs" dxfId="118" priority="11" operator="equal">
      <formula>"ERROR"</formula>
    </cfRule>
  </conditionalFormatting>
  <conditionalFormatting sqref="F22:F23">
    <cfRule type="containsText" dxfId="117" priority="10" operator="containsText" text="I Do Not Have Credit">
      <formula>NOT(ISERROR(SEARCH("I Do Not Have Credit",F22)))</formula>
    </cfRule>
  </conditionalFormatting>
  <conditionalFormatting sqref="K24">
    <cfRule type="cellIs" dxfId="116" priority="33" operator="greaterThanOrEqual">
      <formula>$K$9</formula>
    </cfRule>
    <cfRule type="cellIs" dxfId="115" priority="34" operator="lessThan">
      <formula>$K$9</formula>
    </cfRule>
  </conditionalFormatting>
  <conditionalFormatting sqref="G39:G45 G47:G48 H39:I48">
    <cfRule type="cellIs" dxfId="114" priority="3" operator="equal">
      <formula>"ERROR"</formula>
    </cfRule>
  </conditionalFormatting>
  <conditionalFormatting sqref="G46">
    <cfRule type="cellIs" dxfId="113" priority="2" operator="equal">
      <formula>"ERROR"</formula>
    </cfRule>
  </conditionalFormatting>
  <conditionalFormatting sqref="F49:F50">
    <cfRule type="containsText" dxfId="112" priority="1" operator="containsText" text="I Do Not Have Credit">
      <formula>NOT(ISERROR(SEARCH("I Do Not Have Credit",F49)))</formula>
    </cfRule>
  </conditionalFormatting>
  <conditionalFormatting sqref="K51">
    <cfRule type="cellIs" dxfId="111" priority="4" operator="greaterThanOrEqual">
      <formula>$K$36</formula>
    </cfRule>
    <cfRule type="cellIs" dxfId="110" priority="5" operator="lessThan">
      <formula>$K$36</formula>
    </cfRule>
  </conditionalFormatting>
  <dataValidations count="9">
    <dataValidation type="list" allowBlank="1" showInputMessage="1" errorTitle="Error" error="You must select one of these 2 course options." sqref="D19 D46">
      <formula1>"PHYSICS 1251, PHYSICS 1251H, PHYSICS 1261"</formula1>
    </dataValidation>
    <dataValidation type="list" allowBlank="1" showInputMessage="1" errorTitle="Error" error="You must select one of these 2 course options." sqref="D18 D45">
      <formula1>"PHYSICS 1250, PHYSICS 1250H, PHYSICS 1260"</formula1>
    </dataValidation>
    <dataValidation type="list" allowBlank="1" showInputMessage="1" showErrorMessage="1" sqref="F22:F23 F49:F50">
      <formula1>"-, I Have Credit, I Do Not Have Credit"</formula1>
    </dataValidation>
    <dataValidation type="list" allowBlank="1" showInputMessage="1" showErrorMessage="1" sqref="D16 D43">
      <formula1>"MATH 1172, MATH 1152, MATH 2162, MATH 2182H"</formula1>
    </dataValidation>
    <dataValidation type="list" allowBlank="1" errorTitle="Error" error="You must select one of these 2 course options." prompt="Select FE or FEH course taken" sqref="D12 D39">
      <formula1>"ENGR 1181, ENGR 1281H, ENGR 1186, ENGR 1187, ENGR 1188"</formula1>
    </dataValidation>
    <dataValidation type="list" allowBlank="1" showInputMessage="1" errorTitle="Error" error="You must select one of these 2 course options." sqref="D13 D40">
      <formula1>"ENGR 1182, ENGR 1282H, ENGR 1186, ENGR 1187, ENGR 1188"</formula1>
    </dataValidation>
    <dataValidation type="list" allowBlank="1" showInputMessage="1" showErrorMessage="1" sqref="D15 D42">
      <formula1>"MATH 1151, MATH 1161, MATH 1181H"</formula1>
    </dataValidation>
    <dataValidation allowBlank="1" showInputMessage="1" errorTitle="Error" error="You must select one of these 2 course options." sqref="D14 D17 D21 D41 D44 D48"/>
    <dataValidation type="list" allowBlank="1" showInputMessage="1" showErrorMessage="1" sqref="D20 D47">
      <formula1>"CHEM 1250, CHEM 1220"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'#ref#'!$D$2:$D$16</xm:f>
          </x14:formula1>
          <xm:sqref>F12:F21 F39:F48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election activeCell="A28" sqref="A28:XFD28"/>
    </sheetView>
  </sheetViews>
  <sheetFormatPr defaultRowHeight="14.4" x14ac:dyDescent="0.3"/>
  <cols>
    <col min="1" max="1" width="9.109375" customWidth="1"/>
    <col min="2" max="2" width="22" customWidth="1"/>
    <col min="3" max="3" width="4.44140625" customWidth="1"/>
    <col min="4" max="4" width="20.5546875" customWidth="1"/>
    <col min="5" max="5" width="12" bestFit="1" customWidth="1"/>
    <col min="6" max="6" width="21.5546875" customWidth="1"/>
    <col min="7" max="7" width="13.44140625" customWidth="1"/>
    <col min="8" max="8" width="13.6640625" customWidth="1"/>
    <col min="9" max="9" width="6.109375" bestFit="1" customWidth="1"/>
    <col min="10" max="10" width="8.44140625" customWidth="1"/>
    <col min="11" max="11" width="42.33203125" customWidth="1"/>
  </cols>
  <sheetData>
    <row r="1" spans="1:11" ht="21" x14ac:dyDescent="0.3">
      <c r="A1" s="18" t="s">
        <v>128</v>
      </c>
      <c r="K1" s="89" t="s">
        <v>114</v>
      </c>
    </row>
    <row r="2" spans="1:11" s="112" customFormat="1" x14ac:dyDescent="0.3">
      <c r="K2" s="113"/>
    </row>
    <row r="3" spans="1:11" x14ac:dyDescent="0.3">
      <c r="A3" s="1" t="s">
        <v>121</v>
      </c>
    </row>
    <row r="4" spans="1:11" x14ac:dyDescent="0.3">
      <c r="A4" s="19" t="s">
        <v>74</v>
      </c>
    </row>
    <row r="5" spans="1:11" x14ac:dyDescent="0.3">
      <c r="A5" s="53" t="s">
        <v>73</v>
      </c>
    </row>
    <row r="6" spans="1:11" x14ac:dyDescent="0.3">
      <c r="A6" s="71" t="s">
        <v>134</v>
      </c>
    </row>
    <row r="7" spans="1:11" x14ac:dyDescent="0.3">
      <c r="A7" t="s">
        <v>118</v>
      </c>
    </row>
    <row r="8" spans="1:11" ht="15" thickBot="1" x14ac:dyDescent="0.35">
      <c r="A8" s="17"/>
    </row>
    <row r="9" spans="1:11" ht="15" customHeight="1" x14ac:dyDescent="0.3">
      <c r="A9" s="17"/>
      <c r="D9" s="159" t="s">
        <v>72</v>
      </c>
      <c r="F9" s="161" t="s">
        <v>75</v>
      </c>
      <c r="K9" s="67" t="s">
        <v>71</v>
      </c>
    </row>
    <row r="10" spans="1:11" ht="15" thickBot="1" x14ac:dyDescent="0.35">
      <c r="A10" s="40"/>
      <c r="B10" s="40"/>
      <c r="C10" s="40"/>
      <c r="D10" s="160"/>
      <c r="E10" s="40"/>
      <c r="F10" s="162"/>
      <c r="G10" s="40"/>
      <c r="H10" s="40"/>
      <c r="I10" s="40"/>
      <c r="J10" s="40"/>
      <c r="K10" s="68">
        <v>3</v>
      </c>
    </row>
    <row r="11" spans="1:11" ht="15.75" customHeight="1" thickBot="1" x14ac:dyDescent="0.35">
      <c r="B11" s="1"/>
      <c r="C11" s="1"/>
      <c r="D11" s="78" t="s">
        <v>1</v>
      </c>
      <c r="E11" s="43" t="s">
        <v>2</v>
      </c>
      <c r="F11" s="43" t="s">
        <v>70</v>
      </c>
      <c r="G11" s="77" t="s">
        <v>63</v>
      </c>
      <c r="H11" s="43" t="s">
        <v>64</v>
      </c>
      <c r="I11" s="43" t="s">
        <v>19</v>
      </c>
      <c r="J11" s="1"/>
      <c r="K11" s="69" t="s">
        <v>83</v>
      </c>
    </row>
    <row r="12" spans="1:11" ht="15.75" customHeight="1" thickBot="1" x14ac:dyDescent="0.35">
      <c r="B12" s="3"/>
      <c r="C12" s="137" t="s">
        <v>68</v>
      </c>
      <c r="D12" s="5" t="s">
        <v>16</v>
      </c>
      <c r="E12" s="13">
        <f>VLOOKUP(D12,'#ref#'!$A:$B,2,FALSE)</f>
        <v>5</v>
      </c>
      <c r="F12" s="36" t="s">
        <v>65</v>
      </c>
      <c r="G12" s="14" t="str">
        <f>VLOOKUP(F12,'#ref#'!D:E,2,FALSE)</f>
        <v>-</v>
      </c>
      <c r="H12" s="13" t="str">
        <f>IF(G12="-","-",E12*G12)</f>
        <v>-</v>
      </c>
      <c r="I12" s="13" t="str">
        <f t="shared" ref="I12:I16" si="0">IF(OR(F12="-",F12="Transfer",F12="EM"),"-",E12)</f>
        <v>-</v>
      </c>
      <c r="K12" s="70">
        <v>3</v>
      </c>
    </row>
    <row r="13" spans="1:11" ht="15" thickBot="1" x14ac:dyDescent="0.35">
      <c r="B13" s="3"/>
      <c r="C13" s="138"/>
      <c r="D13" s="5" t="s">
        <v>20</v>
      </c>
      <c r="E13" s="13">
        <f>VLOOKUP(D13,'#ref#'!$A:$B,2,FALSE)</f>
        <v>5</v>
      </c>
      <c r="F13" s="36" t="s">
        <v>65</v>
      </c>
      <c r="G13" s="14" t="str">
        <f>VLOOKUP(F13,'#ref#'!D:E,2,FALSE)</f>
        <v>-</v>
      </c>
      <c r="H13" s="13" t="str">
        <f>IF(G13="-","-",E13*G13)</f>
        <v>-</v>
      </c>
      <c r="I13" s="13" t="str">
        <f t="shared" si="0"/>
        <v>-</v>
      </c>
    </row>
    <row r="14" spans="1:11" ht="15" customHeight="1" thickBot="1" x14ac:dyDescent="0.35">
      <c r="B14" s="3"/>
      <c r="C14" s="138"/>
      <c r="D14" s="5" t="str">
        <f>IF(D13="MATH 1152","MATH 2153","-")</f>
        <v>-</v>
      </c>
      <c r="E14" s="13" t="str">
        <f>VLOOKUP(D14,'#ref#'!$A:$B,2,FALSE)</f>
        <v>-</v>
      </c>
      <c r="F14" s="36" t="s">
        <v>65</v>
      </c>
      <c r="G14" s="14" t="str">
        <f>VLOOKUP(F14,'#ref#'!D:E,2,FALSE)</f>
        <v>-</v>
      </c>
      <c r="H14" s="13" t="str">
        <f>IF(G14="-","-",E14*G14)</f>
        <v>-</v>
      </c>
      <c r="I14" s="13" t="str">
        <f t="shared" si="0"/>
        <v>-</v>
      </c>
      <c r="K14" s="34" t="s">
        <v>78</v>
      </c>
    </row>
    <row r="15" spans="1:11" ht="15" customHeight="1" thickBot="1" x14ac:dyDescent="0.35">
      <c r="C15" s="138"/>
      <c r="D15" s="5" t="s">
        <v>17</v>
      </c>
      <c r="E15" s="13">
        <f>VLOOKUP(D15,'#ref#'!$A:$B,2,FALSE)</f>
        <v>5</v>
      </c>
      <c r="F15" s="37" t="s">
        <v>65</v>
      </c>
      <c r="G15" s="14" t="str">
        <f>VLOOKUP(F15,'#ref#'!D:E,2,FALSE)</f>
        <v>-</v>
      </c>
      <c r="H15" s="13" t="str">
        <f>IF(G15="-","-",E15*G15)</f>
        <v>-</v>
      </c>
      <c r="I15" s="13" t="str">
        <f t="shared" si="0"/>
        <v>-</v>
      </c>
      <c r="K15" s="33" t="s">
        <v>135</v>
      </c>
    </row>
    <row r="16" spans="1:11" ht="15" thickBot="1" x14ac:dyDescent="0.35">
      <c r="C16" s="139"/>
      <c r="D16" s="90" t="s">
        <v>22</v>
      </c>
      <c r="E16" s="72">
        <f>VLOOKUP(D16,'#ref#'!$A:$B,2,FALSE)</f>
        <v>5</v>
      </c>
      <c r="F16" s="91" t="s">
        <v>65</v>
      </c>
      <c r="G16" s="73" t="str">
        <f>VLOOKUP(F16,'#ref#'!D:E,2,FALSE)</f>
        <v>-</v>
      </c>
      <c r="H16" s="72" t="str">
        <f>IF(G16="-","-",E16*G16)</f>
        <v>-</v>
      </c>
      <c r="I16" s="72" t="str">
        <f t="shared" si="0"/>
        <v>-</v>
      </c>
    </row>
    <row r="17" spans="1:11" ht="15" thickBot="1" x14ac:dyDescent="0.35">
      <c r="B17" s="167" t="s">
        <v>86</v>
      </c>
      <c r="C17" s="168"/>
      <c r="D17" s="79" t="s">
        <v>104</v>
      </c>
      <c r="E17" s="51" t="s">
        <v>65</v>
      </c>
      <c r="F17" s="49" t="s">
        <v>65</v>
      </c>
      <c r="G17" s="47" t="s">
        <v>65</v>
      </c>
      <c r="H17" s="51" t="s">
        <v>65</v>
      </c>
      <c r="I17" s="51" t="s">
        <v>65</v>
      </c>
      <c r="K17" s="7" t="s">
        <v>112</v>
      </c>
    </row>
    <row r="18" spans="1:11" ht="15.75" customHeight="1" thickBot="1" x14ac:dyDescent="0.35">
      <c r="B18" s="169"/>
      <c r="C18" s="170"/>
      <c r="D18" s="98" t="s">
        <v>0</v>
      </c>
      <c r="E18" s="94" t="s">
        <v>65</v>
      </c>
      <c r="F18" s="96"/>
      <c r="G18" s="92"/>
      <c r="H18" s="94"/>
      <c r="I18" s="94"/>
      <c r="K18" s="33" t="s">
        <v>115</v>
      </c>
    </row>
    <row r="19" spans="1:11" ht="15" thickBot="1" x14ac:dyDescent="0.35">
      <c r="B19" s="169"/>
      <c r="C19" s="170"/>
      <c r="D19" s="98" t="s">
        <v>26</v>
      </c>
      <c r="E19" s="94" t="s">
        <v>65</v>
      </c>
      <c r="F19" s="96"/>
      <c r="G19" s="92"/>
      <c r="H19" s="94"/>
      <c r="I19" s="94"/>
      <c r="J19" s="1"/>
    </row>
    <row r="20" spans="1:11" ht="15.75" customHeight="1" thickBot="1" x14ac:dyDescent="0.35">
      <c r="B20" s="171"/>
      <c r="C20" s="172"/>
      <c r="D20" s="99" t="str">
        <f>IF(AND(D18="ENGR 1186",D19="ENGR 1187"),"ENGR 1188",IF(AND(D18="ENGR 1187",D19="ENGR 1186"),"ENGR 1188", "-"))</f>
        <v>-</v>
      </c>
      <c r="E20" s="95" t="s">
        <v>65</v>
      </c>
      <c r="F20" s="97"/>
      <c r="G20" s="93"/>
      <c r="H20" s="95"/>
      <c r="I20" s="95"/>
      <c r="K20" s="41" t="s">
        <v>77</v>
      </c>
    </row>
    <row r="21" spans="1:11" ht="15" thickBot="1" x14ac:dyDescent="0.35">
      <c r="D21" s="74" t="s">
        <v>66</v>
      </c>
      <c r="E21" s="75">
        <f>SUM(E12:E16)</f>
        <v>20</v>
      </c>
      <c r="F21" s="75"/>
      <c r="G21" s="76"/>
      <c r="H21" s="75">
        <f>SUM(H12:H16)</f>
        <v>0</v>
      </c>
      <c r="I21" s="75">
        <f>SUM(I12:I16)</f>
        <v>0</v>
      </c>
      <c r="K21" s="6">
        <f>IF(I21=0, 0,H21/I21)</f>
        <v>0</v>
      </c>
    </row>
    <row r="22" spans="1:11" x14ac:dyDescent="0.3">
      <c r="C22" s="15"/>
      <c r="E22" s="2"/>
      <c r="F22" s="2"/>
      <c r="G22" s="2"/>
      <c r="H22" s="2"/>
      <c r="I22" s="2"/>
    </row>
    <row r="23" spans="1:11" s="110" customFormat="1" ht="15" customHeight="1" x14ac:dyDescent="0.3">
      <c r="C23" s="111"/>
      <c r="E23" s="114"/>
      <c r="F23" s="114"/>
      <c r="G23" s="114"/>
      <c r="H23" s="114"/>
      <c r="I23" s="114"/>
    </row>
    <row r="24" spans="1:11" ht="15.75" customHeight="1" x14ac:dyDescent="0.3">
      <c r="C24" s="53"/>
      <c r="D24" s="53"/>
      <c r="E24" s="53"/>
      <c r="F24" s="53"/>
      <c r="G24" s="53"/>
      <c r="H24" s="53"/>
      <c r="I24" s="53"/>
    </row>
    <row r="25" spans="1:11" ht="21" x14ac:dyDescent="0.3">
      <c r="A25" s="18" t="s">
        <v>128</v>
      </c>
      <c r="K25" s="89" t="s">
        <v>165</v>
      </c>
    </row>
    <row r="26" spans="1:11" s="112" customFormat="1" x14ac:dyDescent="0.3">
      <c r="K26" s="113"/>
    </row>
    <row r="27" spans="1:11" x14ac:dyDescent="0.3">
      <c r="A27" s="1" t="s">
        <v>121</v>
      </c>
    </row>
    <row r="28" spans="1:11" x14ac:dyDescent="0.3">
      <c r="A28" s="19" t="s">
        <v>166</v>
      </c>
    </row>
    <row r="29" spans="1:11" x14ac:dyDescent="0.3">
      <c r="A29" s="100" t="s">
        <v>73</v>
      </c>
    </row>
    <row r="30" spans="1:11" x14ac:dyDescent="0.3">
      <c r="A30" s="71" t="s">
        <v>134</v>
      </c>
    </row>
    <row r="31" spans="1:11" x14ac:dyDescent="0.3">
      <c r="A31" t="s">
        <v>118</v>
      </c>
    </row>
    <row r="32" spans="1:11" ht="15" thickBot="1" x14ac:dyDescent="0.35">
      <c r="A32" s="17"/>
    </row>
    <row r="33" spans="1:11" ht="15" customHeight="1" x14ac:dyDescent="0.3">
      <c r="A33" s="17"/>
      <c r="D33" s="159" t="s">
        <v>72</v>
      </c>
      <c r="F33" s="161" t="s">
        <v>75</v>
      </c>
      <c r="K33" s="67" t="s">
        <v>71</v>
      </c>
    </row>
    <row r="34" spans="1:11" ht="15" thickBot="1" x14ac:dyDescent="0.35">
      <c r="A34" s="40"/>
      <c r="B34" s="40"/>
      <c r="C34" s="40"/>
      <c r="D34" s="160"/>
      <c r="E34" s="40"/>
      <c r="F34" s="162"/>
      <c r="G34" s="40"/>
      <c r="H34" s="40"/>
      <c r="I34" s="40"/>
      <c r="J34" s="40"/>
      <c r="K34" s="68">
        <v>3</v>
      </c>
    </row>
    <row r="35" spans="1:11" ht="15.75" customHeight="1" thickBot="1" x14ac:dyDescent="0.35">
      <c r="B35" s="1"/>
      <c r="C35" s="1"/>
      <c r="D35" s="78" t="s">
        <v>1</v>
      </c>
      <c r="E35" s="43" t="s">
        <v>2</v>
      </c>
      <c r="F35" s="43" t="s">
        <v>70</v>
      </c>
      <c r="G35" s="77" t="s">
        <v>63</v>
      </c>
      <c r="H35" s="43" t="s">
        <v>64</v>
      </c>
      <c r="I35" s="43" t="s">
        <v>19</v>
      </c>
      <c r="J35" s="1"/>
      <c r="K35" s="69" t="s">
        <v>83</v>
      </c>
    </row>
    <row r="36" spans="1:11" ht="15.75" customHeight="1" thickBot="1" x14ac:dyDescent="0.35">
      <c r="B36" s="3"/>
      <c r="C36" s="137" t="s">
        <v>68</v>
      </c>
      <c r="D36" s="5" t="s">
        <v>16</v>
      </c>
      <c r="E36" s="13">
        <f>VLOOKUP(D36,'#ref#'!$A:$B,2,FALSE)</f>
        <v>5</v>
      </c>
      <c r="F36" s="36" t="s">
        <v>65</v>
      </c>
      <c r="G36" s="14" t="str">
        <f>VLOOKUP(F36,'#ref#'!D:E,2,FALSE)</f>
        <v>-</v>
      </c>
      <c r="H36" s="13" t="str">
        <f>IF(G36="-","-",E36*G36)</f>
        <v>-</v>
      </c>
      <c r="I36" s="13" t="str">
        <f t="shared" ref="I36:I40" si="1">IF(OR(F36="-",F36="Transfer",F36="EM"),"-",E36)</f>
        <v>-</v>
      </c>
      <c r="K36" s="70">
        <v>3</v>
      </c>
    </row>
    <row r="37" spans="1:11" ht="15" thickBot="1" x14ac:dyDescent="0.35">
      <c r="B37" s="3"/>
      <c r="C37" s="138"/>
      <c r="D37" s="5" t="s">
        <v>20</v>
      </c>
      <c r="E37" s="13">
        <f>VLOOKUP(D37,'#ref#'!$A:$B,2,FALSE)</f>
        <v>5</v>
      </c>
      <c r="F37" s="36" t="s">
        <v>65</v>
      </c>
      <c r="G37" s="14" t="str">
        <f>VLOOKUP(F37,'#ref#'!D:E,2,FALSE)</f>
        <v>-</v>
      </c>
      <c r="H37" s="13" t="str">
        <f>IF(G37="-","-",E37*G37)</f>
        <v>-</v>
      </c>
      <c r="I37" s="13" t="str">
        <f t="shared" si="1"/>
        <v>-</v>
      </c>
    </row>
    <row r="38" spans="1:11" ht="15" customHeight="1" thickBot="1" x14ac:dyDescent="0.35">
      <c r="B38" s="3"/>
      <c r="C38" s="138"/>
      <c r="D38" s="5" t="str">
        <f>IF(D37="MATH 1152","MATH 2153","-")</f>
        <v>-</v>
      </c>
      <c r="E38" s="13" t="str">
        <f>VLOOKUP(D38,'#ref#'!$A:$B,2,FALSE)</f>
        <v>-</v>
      </c>
      <c r="F38" s="36" t="s">
        <v>65</v>
      </c>
      <c r="G38" s="14" t="str">
        <f>VLOOKUP(F38,'#ref#'!D:E,2,FALSE)</f>
        <v>-</v>
      </c>
      <c r="H38" s="13" t="str">
        <f>IF(G38="-","-",E38*G38)</f>
        <v>-</v>
      </c>
      <c r="I38" s="13" t="str">
        <f t="shared" si="1"/>
        <v>-</v>
      </c>
      <c r="K38" s="34" t="s">
        <v>78</v>
      </c>
    </row>
    <row r="39" spans="1:11" ht="15" customHeight="1" thickBot="1" x14ac:dyDescent="0.35">
      <c r="C39" s="138"/>
      <c r="D39" s="5" t="s">
        <v>17</v>
      </c>
      <c r="E39" s="13">
        <f>VLOOKUP(D39,'#ref#'!$A:$B,2,FALSE)</f>
        <v>5</v>
      </c>
      <c r="F39" s="37" t="s">
        <v>65</v>
      </c>
      <c r="G39" s="14" t="str">
        <f>VLOOKUP(F39,'#ref#'!D:E,2,FALSE)</f>
        <v>-</v>
      </c>
      <c r="H39" s="13" t="str">
        <f>IF(G39="-","-",E39*G39)</f>
        <v>-</v>
      </c>
      <c r="I39" s="13" t="str">
        <f t="shared" si="1"/>
        <v>-</v>
      </c>
      <c r="K39" s="33" t="s">
        <v>135</v>
      </c>
    </row>
    <row r="40" spans="1:11" ht="15" thickBot="1" x14ac:dyDescent="0.35">
      <c r="C40" s="139"/>
      <c r="D40" s="90" t="s">
        <v>22</v>
      </c>
      <c r="E40" s="72">
        <f>VLOOKUP(D40,'#ref#'!$A:$B,2,FALSE)</f>
        <v>5</v>
      </c>
      <c r="F40" s="91" t="s">
        <v>65</v>
      </c>
      <c r="G40" s="73" t="str">
        <f>VLOOKUP(F40,'#ref#'!D:E,2,FALSE)</f>
        <v>-</v>
      </c>
      <c r="H40" s="72" t="str">
        <f>IF(G40="-","-",E40*G40)</f>
        <v>-</v>
      </c>
      <c r="I40" s="72" t="str">
        <f t="shared" si="1"/>
        <v>-</v>
      </c>
    </row>
    <row r="41" spans="1:11" ht="15" thickBot="1" x14ac:dyDescent="0.35">
      <c r="B41" s="167" t="s">
        <v>86</v>
      </c>
      <c r="C41" s="168"/>
      <c r="D41" s="79" t="s">
        <v>104</v>
      </c>
      <c r="E41" s="51" t="s">
        <v>65</v>
      </c>
      <c r="F41" s="49" t="s">
        <v>65</v>
      </c>
      <c r="G41" s="47" t="s">
        <v>65</v>
      </c>
      <c r="H41" s="51" t="s">
        <v>65</v>
      </c>
      <c r="I41" s="51" t="s">
        <v>65</v>
      </c>
      <c r="K41" s="7" t="s">
        <v>112</v>
      </c>
    </row>
    <row r="42" spans="1:11" ht="15.75" customHeight="1" thickBot="1" x14ac:dyDescent="0.35">
      <c r="B42" s="169"/>
      <c r="C42" s="170"/>
      <c r="D42" s="98" t="s">
        <v>0</v>
      </c>
      <c r="E42" s="94" t="s">
        <v>65</v>
      </c>
      <c r="F42" s="96"/>
      <c r="G42" s="92"/>
      <c r="H42" s="94"/>
      <c r="I42" s="94"/>
      <c r="K42" s="33" t="s">
        <v>115</v>
      </c>
    </row>
    <row r="43" spans="1:11" ht="15" thickBot="1" x14ac:dyDescent="0.35">
      <c r="B43" s="169"/>
      <c r="C43" s="170"/>
      <c r="D43" s="98" t="s">
        <v>26</v>
      </c>
      <c r="E43" s="94" t="s">
        <v>65</v>
      </c>
      <c r="F43" s="96"/>
      <c r="G43" s="92"/>
      <c r="H43" s="94"/>
      <c r="I43" s="94"/>
      <c r="J43" s="1"/>
    </row>
    <row r="44" spans="1:11" ht="15.75" customHeight="1" thickBot="1" x14ac:dyDescent="0.35">
      <c r="B44" s="171"/>
      <c r="C44" s="172"/>
      <c r="D44" s="99" t="str">
        <f>IF(AND(D42="ENGR 1186",D43="ENGR 1187"),"ENGR 1188",IF(AND(D42="ENGR 1187",D43="ENGR 1186"),"ENGR 1188", "-"))</f>
        <v>-</v>
      </c>
      <c r="E44" s="95" t="s">
        <v>65</v>
      </c>
      <c r="F44" s="97"/>
      <c r="G44" s="93"/>
      <c r="H44" s="95"/>
      <c r="I44" s="95"/>
      <c r="K44" s="41" t="s">
        <v>77</v>
      </c>
    </row>
    <row r="45" spans="1:11" ht="15" thickBot="1" x14ac:dyDescent="0.35">
      <c r="D45" s="74" t="s">
        <v>66</v>
      </c>
      <c r="E45" s="75">
        <f>SUM(E36:E40)</f>
        <v>20</v>
      </c>
      <c r="F45" s="75"/>
      <c r="G45" s="76"/>
      <c r="H45" s="75">
        <f>SUM(H36:H40)</f>
        <v>0</v>
      </c>
      <c r="I45" s="75">
        <f>SUM(I36:I40)</f>
        <v>0</v>
      </c>
      <c r="K45" s="6">
        <f>IF(I45=0, 0,H45/I45)</f>
        <v>0</v>
      </c>
    </row>
  </sheetData>
  <mergeCells count="8">
    <mergeCell ref="C36:C40"/>
    <mergeCell ref="B41:C44"/>
    <mergeCell ref="B17:C20"/>
    <mergeCell ref="C12:C16"/>
    <mergeCell ref="F9:F10"/>
    <mergeCell ref="D9:D10"/>
    <mergeCell ref="D33:D34"/>
    <mergeCell ref="F33:F34"/>
  </mergeCells>
  <conditionalFormatting sqref="G12:I16">
    <cfRule type="cellIs" dxfId="109" priority="12" operator="equal">
      <formula>"ERROR"</formula>
    </cfRule>
  </conditionalFormatting>
  <conditionalFormatting sqref="F17:F20">
    <cfRule type="containsText" dxfId="108" priority="11" operator="containsText" text="I Do Not Have Credit">
      <formula>NOT(ISERROR(SEARCH("I Do Not Have Credit",F17)))</formula>
    </cfRule>
  </conditionalFormatting>
  <conditionalFormatting sqref="K21">
    <cfRule type="cellIs" dxfId="107" priority="13" operator="greaterThanOrEqual">
      <formula>$K$10</formula>
    </cfRule>
    <cfRule type="cellIs" dxfId="106" priority="14" operator="lessThan">
      <formula>$K$10</formula>
    </cfRule>
  </conditionalFormatting>
  <conditionalFormatting sqref="G36:I40">
    <cfRule type="cellIs" dxfId="105" priority="2" operator="equal">
      <formula>"ERROR"</formula>
    </cfRule>
  </conditionalFormatting>
  <conditionalFormatting sqref="F41:F44">
    <cfRule type="containsText" dxfId="104" priority="1" operator="containsText" text="I Do Not Have Credit">
      <formula>NOT(ISERROR(SEARCH("I Do Not Have Credit",F41)))</formula>
    </cfRule>
  </conditionalFormatting>
  <conditionalFormatting sqref="K45">
    <cfRule type="cellIs" dxfId="103" priority="3" operator="greaterThanOrEqual">
      <formula>$K$10</formula>
    </cfRule>
    <cfRule type="cellIs" dxfId="102" priority="4" operator="lessThan">
      <formula>$K$10</formula>
    </cfRule>
  </conditionalFormatting>
  <dataValidations count="8">
    <dataValidation allowBlank="1" showInputMessage="1" errorTitle="Error" error="You must select one of these 2 course options." sqref="D14 D20 D38 D44"/>
    <dataValidation type="list" allowBlank="1" showInputMessage="1" showErrorMessage="1" sqref="D16 D40">
      <formula1>"PHYSICS 1251, PHYSICS 1251H, PHYSICS 1261"</formula1>
    </dataValidation>
    <dataValidation type="list" allowBlank="1" showInputMessage="1" showErrorMessage="1" sqref="D15 D39">
      <formula1>"PHYSICS 1250, PHYSICS 1250H, PHYSICS 1260"</formula1>
    </dataValidation>
    <dataValidation type="list" allowBlank="1" showInputMessage="1" showErrorMessage="1" sqref="D12 D36">
      <formula1>"MATH 1151, MATH 1161, MATH 1181H"</formula1>
    </dataValidation>
    <dataValidation type="list" allowBlank="1" showInputMessage="1" errorTitle="Error" error="You must select one of these 2 course options." sqref="D19 D43">
      <formula1>"ENGR 1182, ENGR 1282H, ENGR 1186, ENGR 1187, ENGR 1188"</formula1>
    </dataValidation>
    <dataValidation type="list" allowBlank="1" errorTitle="Error" error="You must select one of these 2 course options." prompt="Select FE or FEH course taken" sqref="D18 D42">
      <formula1>"ENGR 1181, ENGR 1281H, ENGR 1186, ENGR 1187, ENGR 1188"</formula1>
    </dataValidation>
    <dataValidation type="list" allowBlank="1" showInputMessage="1" showErrorMessage="1" sqref="D13 D37">
      <formula1>"MATH 1172, MATH 1152, MATH 2162, MATH 2182H"</formula1>
    </dataValidation>
    <dataValidation type="list" allowBlank="1" showInputMessage="1" showErrorMessage="1" sqref="F17:F20 F41:F44">
      <formula1>"-, I Have Credit, I Do Not Have Credit"</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F12:F16 F36:F40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AAE</vt:lpstr>
      <vt:lpstr>AVN</vt:lpstr>
      <vt:lpstr>BME</vt:lpstr>
      <vt:lpstr>CBE</vt:lpstr>
      <vt:lpstr>CIV</vt:lpstr>
      <vt:lpstr>CSE</vt:lpstr>
      <vt:lpstr>ECE</vt:lpstr>
      <vt:lpstr>EPHY</vt:lpstr>
      <vt:lpstr>ENV</vt:lpstr>
      <vt:lpstr>FABE</vt:lpstr>
      <vt:lpstr>ISE</vt:lpstr>
      <vt:lpstr>MSE</vt:lpstr>
      <vt:lpstr>MECH</vt:lpstr>
      <vt:lpstr>WELD</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Mary Leist</cp:lastModifiedBy>
  <dcterms:created xsi:type="dcterms:W3CDTF">2014-04-07T16:58:37Z</dcterms:created>
  <dcterms:modified xsi:type="dcterms:W3CDTF">2018-06-27T19:21:22Z</dcterms:modified>
</cp:coreProperties>
</file>